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eotehnikaRV\GRADNJA BREŽINE\14. OP Ukrepi na obcestnih brežinah - dolina DRAVE\01. RAZPISNA DOKUMENTACIJA\CD\"/>
    </mc:Choice>
  </mc:AlternateContent>
  <workbookProtection workbookPassword="E95E" lockStructure="1"/>
  <bookViews>
    <workbookView xWindow="0" yWindow="0" windowWidth="19200" windowHeight="10560" tabRatio="840" activeTab="3"/>
  </bookViews>
  <sheets>
    <sheet name="REKAPITULACIJA" sheetId="8" r:id="rId1"/>
    <sheet name="POPIS DEL s količinami" sheetId="3" r:id="rId2"/>
    <sheet name="Predračun G1-1-0243 " sheetId="4" r:id="rId3"/>
    <sheet name="Predračun PLO 1, 2 in 3" sheetId="9" r:id="rId4"/>
    <sheet name="Predračun Brezno faza G1-1-0243" sheetId="10" r:id="rId5"/>
    <sheet name="Tuje storitve" sheetId="11" r:id="rId6"/>
    <sheet name="KOORDINATE" sheetId="7" r:id="rId7"/>
  </sheets>
  <definedNames>
    <definedName name="_xlnm.Print_Area" localSheetId="1">'POPIS DEL s količinami'!$A$1:$Q$8</definedName>
    <definedName name="_xlnm.Print_Area" localSheetId="4">'Predračun Brezno faza G1-1-0243'!$A$1:$F$40</definedName>
    <definedName name="_xlnm.Print_Area" localSheetId="2">'Predračun G1-1-0243 '!$A$1:$F$24</definedName>
    <definedName name="_xlnm.Print_Area" localSheetId="0">REKAPITULACIJA!$A$1:$F$13</definedName>
    <definedName name="_xlnm.Print_Area" localSheetId="5">'Tuje storitve'!$A$1:$F$16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9" l="1"/>
  <c r="F63" i="9"/>
  <c r="F62" i="9"/>
  <c r="F65" i="9" s="1"/>
  <c r="F59" i="9"/>
  <c r="F58" i="9"/>
  <c r="F57" i="9"/>
  <c r="F56" i="9"/>
  <c r="F55" i="9"/>
  <c r="F54" i="9"/>
  <c r="F60" i="9" s="1"/>
  <c r="F39" i="9"/>
  <c r="F38" i="9"/>
  <c r="F37" i="9"/>
  <c r="F30" i="9"/>
  <c r="F31" i="9"/>
  <c r="F32" i="9"/>
  <c r="F33" i="9"/>
  <c r="F34" i="9"/>
  <c r="F29" i="9"/>
  <c r="F14" i="9"/>
  <c r="F15" i="9"/>
  <c r="F13" i="9"/>
  <c r="F16" i="9" s="1"/>
  <c r="F6" i="9"/>
  <c r="F7" i="9"/>
  <c r="F8" i="9"/>
  <c r="F9" i="9"/>
  <c r="F10" i="9"/>
  <c r="F5" i="9"/>
  <c r="F35" i="9" l="1"/>
  <c r="F11" i="9"/>
  <c r="F17" i="9" s="1"/>
  <c r="A10" i="4"/>
  <c r="A11" i="4"/>
  <c r="A12" i="4" s="1"/>
  <c r="A13" i="4" s="1"/>
  <c r="A14" i="4" s="1"/>
  <c r="A15" i="4" s="1"/>
  <c r="A16" i="4" s="1"/>
  <c r="A17" i="4" s="1"/>
  <c r="A18" i="4" s="1"/>
  <c r="A19" i="4" s="1"/>
  <c r="A7" i="4"/>
  <c r="A6" i="4"/>
  <c r="F9" i="4"/>
  <c r="F8" i="4"/>
  <c r="A8" i="4"/>
  <c r="A9" i="4" s="1"/>
  <c r="E8" i="3" l="1"/>
  <c r="F8" i="3"/>
  <c r="G8" i="3"/>
  <c r="H8" i="3"/>
  <c r="I8" i="3"/>
  <c r="J8" i="3"/>
  <c r="K8" i="3"/>
  <c r="L8" i="3"/>
  <c r="M8" i="3"/>
  <c r="N8" i="3"/>
  <c r="O8" i="3"/>
  <c r="P8" i="3"/>
  <c r="D8" i="3"/>
  <c r="F20" i="10" l="1"/>
  <c r="F19" i="10"/>
  <c r="F8" i="11"/>
  <c r="F7" i="11"/>
  <c r="F6" i="11"/>
  <c r="F5" i="11"/>
  <c r="F4" i="11"/>
  <c r="F9" i="11" l="1"/>
  <c r="F11" i="11" s="1"/>
  <c r="F10" i="8" s="1"/>
  <c r="F10" i="11"/>
  <c r="F12" i="11" l="1"/>
  <c r="F13" i="11" s="1"/>
  <c r="D17" i="4" l="1"/>
  <c r="F17" i="4" s="1"/>
  <c r="D55" i="9" l="1"/>
  <c r="D13" i="9"/>
  <c r="F28" i="10" l="1"/>
  <c r="F27" i="10"/>
  <c r="F26" i="10"/>
  <c r="F25" i="10"/>
  <c r="F29" i="10" s="1"/>
  <c r="F18" i="10"/>
  <c r="F21" i="10" s="1"/>
  <c r="F14" i="10"/>
  <c r="F13" i="10"/>
  <c r="F15" i="10" s="1"/>
  <c r="F6" i="10"/>
  <c r="F7" i="10"/>
  <c r="F8" i="10"/>
  <c r="F9" i="10"/>
  <c r="F5" i="10"/>
  <c r="F10" i="10" l="1"/>
  <c r="A6" i="10"/>
  <c r="A7" i="10" s="1"/>
  <c r="A8" i="10" s="1"/>
  <c r="A9" i="10" s="1"/>
  <c r="F5" i="4" l="1"/>
  <c r="A55" i="9" l="1"/>
  <c r="A56" i="9" s="1"/>
  <c r="A59" i="9" l="1"/>
  <c r="A62" i="9" s="1"/>
  <c r="A30" i="9"/>
  <c r="A31" i="9" s="1"/>
  <c r="A13" i="9" l="1"/>
  <c r="A34" i="9"/>
  <c r="F6" i="4" l="1"/>
  <c r="D4" i="3" l="1"/>
  <c r="D5" i="3"/>
  <c r="D7" i="3"/>
  <c r="D3" i="3"/>
  <c r="F33" i="10" l="1"/>
  <c r="F32" i="10"/>
  <c r="F40" i="9"/>
  <c r="F66" i="9" l="1"/>
  <c r="F41" i="9"/>
  <c r="F67" i="9"/>
  <c r="F18" i="9"/>
  <c r="F42" i="9"/>
  <c r="F31" i="10"/>
  <c r="F34" i="10"/>
  <c r="D13" i="4"/>
  <c r="D11" i="4"/>
  <c r="D12" i="4"/>
  <c r="D16" i="4"/>
  <c r="F16" i="4" s="1"/>
  <c r="F35" i="10" l="1"/>
  <c r="F68" i="9"/>
  <c r="F69" i="9" s="1"/>
  <c r="F70" i="9" s="1"/>
  <c r="F8" i="8" s="1"/>
  <c r="F43" i="9"/>
  <c r="F44" i="9" s="1"/>
  <c r="F45" i="9" s="1"/>
  <c r="F7" i="8" s="1"/>
  <c r="F19" i="9"/>
  <c r="F20" i="9" s="1"/>
  <c r="F21" i="9" s="1"/>
  <c r="F36" i="10" l="1"/>
  <c r="F37" i="10" s="1"/>
  <c r="F71" i="9"/>
  <c r="F72" i="9" s="1"/>
  <c r="F22" i="9"/>
  <c r="F23" i="9" s="1"/>
  <c r="F6" i="8"/>
  <c r="F46" i="9"/>
  <c r="F47" i="9" s="1"/>
  <c r="F38" i="10" l="1"/>
  <c r="F8" i="7"/>
  <c r="F7" i="7"/>
  <c r="H5" i="3"/>
  <c r="D18" i="4"/>
  <c r="H4" i="3"/>
  <c r="F6" i="7"/>
  <c r="F5" i="7"/>
  <c r="F9" i="7"/>
  <c r="F4" i="7"/>
  <c r="F39" i="10" l="1"/>
  <c r="F40" i="10" s="1"/>
  <c r="F9" i="8"/>
  <c r="D10" i="4"/>
  <c r="D19" i="4"/>
  <c r="D14" i="4"/>
  <c r="D15" i="4"/>
  <c r="F7" i="4" l="1"/>
  <c r="F18" i="4" l="1"/>
  <c r="F15" i="4"/>
  <c r="F14" i="4" l="1"/>
  <c r="F12" i="4"/>
  <c r="F11" i="4"/>
  <c r="F13" i="4" l="1"/>
  <c r="F19" i="4" l="1"/>
  <c r="F10" i="4"/>
  <c r="F20" i="4" l="1"/>
  <c r="F21" i="4" s="1"/>
  <c r="F22" i="4" s="1"/>
  <c r="F23" i="4" s="1"/>
  <c r="F24" i="4" s="1"/>
  <c r="F5" i="8" l="1"/>
  <c r="F11" i="8" s="1"/>
  <c r="F12" i="8" s="1"/>
  <c r="F13" i="8" l="1"/>
</calcChain>
</file>

<file path=xl/sharedStrings.xml><?xml version="1.0" encoding="utf-8"?>
<sst xmlns="http://schemas.openxmlformats.org/spreadsheetml/2006/main" count="318" uniqueCount="176">
  <si>
    <t>STACIONAŽA           ZAČETEK</t>
  </si>
  <si>
    <t>STACIONAŽA     KONEC</t>
  </si>
  <si>
    <t>PONUDBENI PREDRAČUN</t>
  </si>
  <si>
    <t>Opis del</t>
  </si>
  <si>
    <t>Enota</t>
  </si>
  <si>
    <t>Količina</t>
  </si>
  <si>
    <t>Cena / e.m.</t>
  </si>
  <si>
    <t>Cena</t>
  </si>
  <si>
    <t>kpl</t>
  </si>
  <si>
    <t>m2</t>
  </si>
  <si>
    <t>kom.</t>
  </si>
  <si>
    <t>Strojno deloma ročno (90:10) škarpiranje (oblikovanje) skalnate brežine kamnina 4.-5. kategorije z odstranjevanjem labilnih delov z odvozom materiala na deponijo po izboru izvajalca</t>
  </si>
  <si>
    <t>m3</t>
  </si>
  <si>
    <t>Skupaj:</t>
  </si>
  <si>
    <t>Nepredvidena dela 10%:</t>
  </si>
  <si>
    <t>Skupaj brez DDV:</t>
  </si>
  <si>
    <t>DDV 22 %</t>
  </si>
  <si>
    <t>Skupaj z DDV</t>
  </si>
  <si>
    <t xml:space="preserve"> </t>
  </si>
  <si>
    <t>PREDLOG SANACIJE:</t>
  </si>
  <si>
    <t>G1-1/0243 - RADLJE-BREZNO</t>
  </si>
  <si>
    <t>SKUPAJ</t>
  </si>
  <si>
    <t>m1</t>
  </si>
  <si>
    <t>PRIPRAVLJALNA DELA</t>
  </si>
  <si>
    <t>POSTAVITEV VAROVALNIH LOVILNIH OGRAJ</t>
  </si>
  <si>
    <r>
      <t xml:space="preserve">Povprečne VIŠINE </t>
    </r>
    <r>
      <rPr>
        <sz val="8"/>
        <color theme="1"/>
        <rFont val="Calibri"/>
        <family val="2"/>
        <charset val="238"/>
        <scheme val="minor"/>
      </rPr>
      <t>obcestnih brežin  (m)</t>
    </r>
  </si>
  <si>
    <r>
      <t>DOLŽINA</t>
    </r>
    <r>
      <rPr>
        <sz val="8"/>
        <color theme="1"/>
        <rFont val="Calibri"/>
        <family val="2"/>
        <charset val="238"/>
        <scheme val="minor"/>
      </rPr>
      <t xml:space="preserve"> pododseka            (m)</t>
    </r>
  </si>
  <si>
    <r>
      <t xml:space="preserve">POVRŠINA </t>
    </r>
    <r>
      <rPr>
        <sz val="8"/>
        <color theme="1"/>
        <rFont val="Calibri"/>
        <family val="2"/>
        <charset val="238"/>
        <scheme val="minor"/>
      </rPr>
      <t>brežine ( m2)</t>
    </r>
  </si>
  <si>
    <r>
      <t xml:space="preserve">VOLUMEN </t>
    </r>
    <r>
      <rPr>
        <sz val="8"/>
        <color theme="1"/>
        <rFont val="Calibri"/>
        <family val="2"/>
        <charset val="238"/>
        <scheme val="minor"/>
      </rPr>
      <t>škarpiranja brežine IV. kategorije (m3)</t>
    </r>
  </si>
  <si>
    <t>Stacionaže so določene po digitalni osi ceste</t>
  </si>
  <si>
    <t>KOORDINATE</t>
  </si>
  <si>
    <t>GK</t>
  </si>
  <si>
    <r>
      <t xml:space="preserve"> POSEK DREVES         
</t>
    </r>
    <r>
      <rPr>
        <sz val="8"/>
        <color theme="1"/>
        <rFont val="Calibri"/>
        <family val="2"/>
        <charset val="238"/>
      </rPr>
      <t>ø 10-30cm kom</t>
    </r>
  </si>
  <si>
    <r>
      <t xml:space="preserve"> POSEK DREVES        
 </t>
    </r>
    <r>
      <rPr>
        <sz val="8"/>
        <color theme="1"/>
        <rFont val="Calibri"/>
        <family val="2"/>
        <charset val="238"/>
      </rPr>
      <t>ø 30-50cm  kom</t>
    </r>
  </si>
  <si>
    <r>
      <t>PODAJNO LOVILNI SISTem</t>
    </r>
    <r>
      <rPr>
        <sz val="8"/>
        <color theme="1"/>
        <rFont val="Calibri"/>
        <family val="2"/>
        <charset val="238"/>
        <scheme val="minor"/>
      </rPr>
      <t xml:space="preserve"> (m)</t>
    </r>
  </si>
  <si>
    <t>Zap.št.</t>
  </si>
  <si>
    <t>Opis</t>
  </si>
  <si>
    <t>EM</t>
  </si>
  <si>
    <t>Kol.</t>
  </si>
  <si>
    <t>Cena/EM</t>
  </si>
  <si>
    <t>Vrednost</t>
  </si>
  <si>
    <t>A.</t>
  </si>
  <si>
    <t>Posek in odstranitev grmovja in dreves s premerom debla do 10 cm, skupaj z odvozom na trajno deponijo, vključno s stroški deponiranja.</t>
  </si>
  <si>
    <t>Posek in odstranitev večjih dreves (d=11 cm - 30cm) na brežini, skupaj z vsemi prenosi ter nakladanjem in odvozom na trajno deponijo, vključno s stroški deponiranja.</t>
  </si>
  <si>
    <t>kos
(ocena)</t>
  </si>
  <si>
    <t>Posek in odstranitev večjih dreves (d=31 cm - 50cm) na brežini, skupaj z vsemi prenosi ter nakladanjem in odvozom na trajno deponijo, vključno s stroški deponiranja.</t>
  </si>
  <si>
    <t xml:space="preserve">Izravnava terena v trasi podajno lovilnega sistema v mehki do trdi kamnini ( ročno). </t>
  </si>
  <si>
    <t>Zakoličba linije podajno lovilnega sistema.</t>
  </si>
  <si>
    <t xml:space="preserve">   SKUPAJ A:</t>
  </si>
  <si>
    <t>B.</t>
  </si>
  <si>
    <t>SKUPAJ B:</t>
  </si>
  <si>
    <t>POSTAVITEV VAROVALNE LOVILNE OGRAJE</t>
  </si>
  <si>
    <t>SKUPAJ BREZ DDV :</t>
  </si>
  <si>
    <t>nepredvidena dela 10%:</t>
  </si>
  <si>
    <t>DDV 22 % :</t>
  </si>
  <si>
    <t>SKUPAJ Z DDV :</t>
  </si>
  <si>
    <t>520608
161628</t>
  </si>
  <si>
    <t>520642
161413</t>
  </si>
  <si>
    <t>2a</t>
  </si>
  <si>
    <t>520751
161538</t>
  </si>
  <si>
    <t>250763
161529</t>
  </si>
  <si>
    <t>520820
161476</t>
  </si>
  <si>
    <t>3a</t>
  </si>
  <si>
    <t>521501
160532</t>
  </si>
  <si>
    <t>521507
160510</t>
  </si>
  <si>
    <t>521631
160510</t>
  </si>
  <si>
    <t>521645
160508</t>
  </si>
  <si>
    <t xml:space="preserve">Projektantski predračun: </t>
  </si>
  <si>
    <t>REKAPITULACIJA</t>
  </si>
  <si>
    <t>1.</t>
  </si>
  <si>
    <t>2.</t>
  </si>
  <si>
    <t>3.</t>
  </si>
  <si>
    <t>4.</t>
  </si>
  <si>
    <t>DDV 22%</t>
  </si>
  <si>
    <t>SKUPAJ Z DDV</t>
  </si>
  <si>
    <t>Izvedba ukrepov za zaščito pred padajočim kamenjem na obcestnih brežinah v dolini Drave G1-1/0241, G1-1/0243, G1-1/0244, G1-1/0245 (nivo 1)</t>
  </si>
  <si>
    <t>2b</t>
  </si>
  <si>
    <t>Zaščitni ukrepi na zaledni brežini od km 2,575 do km 2,653  (PLO 80 m)</t>
  </si>
  <si>
    <t>Zaščitni ukrepi na zaledni brežini od km 2,575 do km 2,653 (PLO 155 m)</t>
  </si>
  <si>
    <t>2c</t>
  </si>
  <si>
    <t xml:space="preserve">Zaščitni ukrepi na zaledni brežini Brezno Faza 2 od km 6,815 do km 6,928 </t>
  </si>
  <si>
    <t>2d</t>
  </si>
  <si>
    <t>zap. štev.</t>
  </si>
  <si>
    <t>Opis dela</t>
  </si>
  <si>
    <t>kol.</t>
  </si>
  <si>
    <t xml:space="preserve"> cena na enoto</t>
  </si>
  <si>
    <t>znesek EUR</t>
  </si>
  <si>
    <t>PREDDELA</t>
  </si>
  <si>
    <t>kos</t>
  </si>
  <si>
    <t xml:space="preserve">Priprava dostopov do gradbišč PLO za izvedbo sidrišč in temeljev za stebre </t>
  </si>
  <si>
    <t>PREDDELA SKUPAJ</t>
  </si>
  <si>
    <t>ZEMELJSKA DELA</t>
  </si>
  <si>
    <t>ZEMELJSKA DELA SKUPAJ</t>
  </si>
  <si>
    <t>PODAJNO LOVILNA OGRAJA</t>
  </si>
  <si>
    <t>IZVEDBA PODAJNO LOVILNE OGRAJE SKUPAJ</t>
  </si>
  <si>
    <t>IZVEDBA ZAŠČITE SKALNE BREŽINE</t>
  </si>
  <si>
    <t>FLEKSIBILEN SISTEM ZA STABILIZACIJO BLOKOV (SPIDER S3-130 ali podobno)</t>
  </si>
  <si>
    <t>Dobava in vgradnja - Sidrne plošče diamantne oblike jeklo S355J, Zn95%/Al5%, dim. min.320x200x7mm</t>
  </si>
  <si>
    <t>IZVEDBA ZAŠČITE SKALNE BREŽINE SKUPAJ</t>
  </si>
  <si>
    <t>TUJE STORITVE</t>
  </si>
  <si>
    <t>ur</t>
  </si>
  <si>
    <t>TUJE STORITVE SKUPAJ</t>
  </si>
  <si>
    <t>Preddela</t>
  </si>
  <si>
    <t>Zemeljska dela</t>
  </si>
  <si>
    <t>Podajno lovilna ograja</t>
  </si>
  <si>
    <t>Zaščita skalne brežine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</si>
  <si>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</si>
  <si>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</si>
  <si>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1</t>
    </r>
  </si>
  <si>
    <t>Podatki so v ločenem projektu</t>
  </si>
  <si>
    <t>Zaščitni ukrepi na obcestni brežini</t>
  </si>
  <si>
    <t>SKLOP 2 -  G1-1/0243 Radlje - Brezno</t>
  </si>
  <si>
    <t xml:space="preserve">Izpolnjeni obrazci za vnos podatkov v naročnikovo evidenco cestnih podatkov (BCP) </t>
  </si>
  <si>
    <t xml:space="preserve">Posek in odstranitev grmovja in dreves premera do 10 cm,  vključno z odvozom na deponijo po izbiri izvajalca, vključno s stroški deponiranja oz. mletjem na brežino. </t>
  </si>
  <si>
    <r>
      <rPr>
        <b/>
        <sz val="10"/>
        <rFont val="Calibri"/>
        <family val="2"/>
        <charset val="238"/>
        <scheme val="minor"/>
      </rPr>
      <t xml:space="preserve">Ureditev dostopov </t>
    </r>
    <r>
      <rPr>
        <sz val="10"/>
        <rFont val="Calibri"/>
        <family val="2"/>
        <charset val="238"/>
        <scheme val="minor"/>
      </rPr>
      <t xml:space="preserve">
</t>
    </r>
    <r>
      <rPr>
        <sz val="10"/>
        <rFont val="Calibri Light"/>
        <family val="2"/>
        <charset val="238"/>
        <scheme val="major"/>
      </rPr>
      <t>za dostop do lokacije; za potrebe izvedbe (posek zarasti, ureditev dostopa - potrebna nadelava poti, izvedba sidrišč na zgornjem delu, nadelava sestopov itd).V ceni je potrebno upoštevati tudi transport materiala za izvedbo do mesta vgradnje.</t>
    </r>
  </si>
  <si>
    <t>Postavitev in zavarovanje prečnih profilov v gričevnatem terenu</t>
  </si>
  <si>
    <t>* obračun na podlagi porabljenih ur (vpis v gradbeni dnevnik)</t>
  </si>
  <si>
    <t>Geotehnični nadzor* 
spremljava geološke zgradbe pri vrtanju vrtin za  sidra in izkopa vkopnih brežin</t>
  </si>
  <si>
    <t>PONUDBENI PREDRAČUN PLS 1</t>
  </si>
  <si>
    <t>Podzidava previsa na žarišči Ž-15 s kamenjem v betonu 70% kamna fi 20-50 cm, 30% C20/30. Kamenje s območja skalne brežine. Ročno delo s pripravo temeljnih tal do skalne osnove.</t>
  </si>
  <si>
    <t>Zakoličba linije podajno lovilnega sistema</t>
  </si>
  <si>
    <r>
      <rPr>
        <b/>
        <sz val="10"/>
        <rFont val="Calibri"/>
        <family val="2"/>
        <charset val="238"/>
        <scheme val="minor"/>
      </rPr>
      <t>Pasivna</t>
    </r>
    <r>
      <rPr>
        <sz val="10"/>
        <rFont val="Calibri"/>
        <family val="2"/>
        <charset val="238"/>
        <scheme val="minor"/>
      </rPr>
      <t xml:space="preserve">  palična sidra tip fi 32 (vsi elementi sidra, spojnice, matica morajo biti vroče galvanizirani):Dobava, predhodno vrtanje vrtin ø90 mm, vgradnja sider z injektiranjem, karakteristična natezna sila &gt;400kN, dolžine 3m, raster sidranja zg. 5sider, sp. 4 sidra, bočno 2 sidra.  Predvidi se uporaba "nogavice" pri prehodu preko razpokane odprte cone.</t>
    </r>
  </si>
  <si>
    <r>
      <rPr>
        <b/>
        <sz val="10"/>
        <rFont val="Calibri"/>
        <family val="2"/>
        <charset val="238"/>
        <scheme val="minor"/>
      </rPr>
      <t>Pasivna</t>
    </r>
    <r>
      <rPr>
        <sz val="10"/>
        <rFont val="Calibri"/>
        <family val="2"/>
        <charset val="238"/>
        <scheme val="minor"/>
      </rPr>
      <t xml:space="preserve">  palična sidra tip fi 40 na žariščih Ž 15, 17, 18, (vsi elementi sidra, spojnice, matica morajo biti vroče galvanizirani): Dobava, predhodno vrtanje vrtin ø90 mm, vgradnja sider z injektiranjem, karakteristična natezna sila &gt;500kN, dolžine 4-6m.  Predvidi se uporaba "nogavice" pri prehodu preko razpokane odprte cone.</t>
    </r>
  </si>
  <si>
    <r>
      <t xml:space="preserve">ČIŠČENJE               </t>
    </r>
    <r>
      <rPr>
        <sz val="8"/>
        <color theme="1"/>
        <rFont val="Calibri"/>
        <family val="2"/>
        <charset val="238"/>
        <scheme val="minor"/>
      </rPr>
      <t xml:space="preserve">grmičevja in dreves manjših od </t>
    </r>
    <r>
      <rPr>
        <sz val="8"/>
        <color theme="1"/>
        <rFont val="Calibri"/>
        <family val="2"/>
        <charset val="238"/>
      </rPr>
      <t>ø 10 cm                     m2</t>
    </r>
  </si>
  <si>
    <t>**Geodetski posnetek bo zagotovil naročnik</t>
  </si>
  <si>
    <t>DOLŽINA pletenice (m)
na zg. in spodnjem delu brežine ali za fiksiranje labilnih blokov fi 14 mm</t>
  </si>
  <si>
    <t xml:space="preserve">Izdelava elaborata za izvedbo cestne zapore. </t>
  </si>
  <si>
    <t>Posek večjih dreves (d= 11 cm - 30 cm) na robu brežine v pasu do 2 m vključno z odvozom na deponijo</t>
  </si>
  <si>
    <t>Posek večjih dreves (d= 31 cm - 50 cm) na robu brežine v pasu do 2 m vključno z odvozom na deponijo</t>
  </si>
  <si>
    <t xml:space="preserve">Zaščita brežine s spiralno mrežo iz visoko nateznega jeklenega pletiva (ft=1770N/mm²) . Glavne tehnične specifikacije  mreže:
• natezna trdnost spiralne mreže v vertikalni smeri: min. 220 kN/m
• max. dovoljen raztezek 8%                                                              
• odpornost mreže na pretrganje na zg. strani pritrditvene plošče 115kN                                                                       • pritrdilna plošča mreže na sidra: 325 x 200 x7 mm
• spojni elementi ne smejo dovoljevati povečane deformacije sistema
• zaključki mreže morajo biti zavozlani, da je preprečeno izvijanje posameznih žic iz mreže
• robne jeklenice ø 14mm, pretržna sila min. 124 kN
• protikorozijska zaščita: Zn95/Al5 prevleka debeline 150 g/m²                                        
POVRŠINA NE UPOŠTEVA PREKLOPOV MREŽE                           </t>
  </si>
  <si>
    <t xml:space="preserve">PONUDBENI PREDRAČUN </t>
  </si>
  <si>
    <t>Tuje storitve</t>
  </si>
  <si>
    <r>
      <t xml:space="preserve"> Zapiranje vrzeli </t>
    </r>
    <r>
      <rPr>
        <b/>
        <sz val="10"/>
        <rFont val="Calibri"/>
        <family val="2"/>
        <charset val="238"/>
        <scheme val="minor"/>
      </rPr>
      <t>do 30 cm</t>
    </r>
    <r>
      <rPr>
        <sz val="10"/>
        <rFont val="Calibri"/>
        <family val="2"/>
        <charset val="238"/>
        <scheme val="minor"/>
      </rPr>
      <t xml:space="preserve"> se izvede s podaljšanjem sekundarne mreže, ki se jo pritrdi s sidri (armaturno jeklo) fi 10 mm, dolžine sider do 30 cm.</t>
    </r>
  </si>
  <si>
    <r>
      <t xml:space="preserve">Zapiranje vrzeli globine </t>
    </r>
    <r>
      <rPr>
        <b/>
        <sz val="10"/>
        <rFont val="Calibri Light"/>
        <family val="2"/>
        <charset val="238"/>
        <scheme val="major"/>
      </rPr>
      <t>nad</t>
    </r>
    <r>
      <rPr>
        <sz val="10"/>
        <rFont val="Calibri Light"/>
        <family val="2"/>
        <charset val="238"/>
        <scheme val="major"/>
      </rPr>
      <t xml:space="preserve"> </t>
    </r>
    <r>
      <rPr>
        <b/>
        <sz val="10"/>
        <rFont val="Calibri Light"/>
        <family val="2"/>
        <charset val="238"/>
        <scheme val="major"/>
      </rPr>
      <t>30 cm</t>
    </r>
    <r>
      <rPr>
        <sz val="10"/>
        <rFont val="Calibri Light"/>
        <family val="2"/>
        <charset val="238"/>
        <scheme val="major"/>
      </rPr>
      <t xml:space="preserve"> (gap filling) s kovinsko mrežo enake kvalitete kot je uporabljena v samem podajno lovilnem sistemu (vključno z dodatnim sidranjem, zavorami, če je potrebno).</t>
    </r>
  </si>
  <si>
    <r>
      <t xml:space="preserve">Ureditev dostopov </t>
    </r>
    <r>
      <rPr>
        <sz val="10"/>
        <rFont val="Calibri Light"/>
        <family val="2"/>
        <charset val="238"/>
        <scheme val="major"/>
      </rPr>
      <t>za dostop do lokacije; za potrebe izvedbe (posek zarasti, ureditev dostopa - potrebna nadelava poti, izvedba sidrišč na zgornjem delu, nadelava sestopov itd).V ceni je potrebno upoštevati tudi transport materiala za izvedbo do mesta vgradnje.</t>
    </r>
  </si>
  <si>
    <t>Zaščitni ukrepi na obcestnih brežinah na odseku G1-1/0243 RADLJE-BREZNO</t>
  </si>
  <si>
    <t>POSTAVITEV VAROVALNEGA SISTEMA PLO-1</t>
  </si>
  <si>
    <r>
      <t xml:space="preserve">POVRŠINA </t>
    </r>
    <r>
      <rPr>
        <sz val="8"/>
        <color theme="1"/>
        <rFont val="Calibri"/>
        <family val="2"/>
        <charset val="238"/>
        <scheme val="minor"/>
      </rPr>
      <t xml:space="preserve">visoko natezne sidrane mreže </t>
    </r>
    <r>
      <rPr>
        <b/>
        <sz val="8"/>
        <color theme="1"/>
        <rFont val="Calibri"/>
        <family val="2"/>
        <charset val="238"/>
        <scheme val="minor"/>
      </rPr>
      <t>(</t>
    </r>
    <r>
      <rPr>
        <b/>
        <sz val="8"/>
        <color theme="1"/>
        <rFont val="Symbol"/>
        <family val="1"/>
        <charset val="2"/>
      </rPr>
      <t>»</t>
    </r>
    <r>
      <rPr>
        <b/>
        <sz val="8"/>
        <color theme="1"/>
        <rFont val="Calibri"/>
        <family val="2"/>
        <charset val="238"/>
        <scheme val="minor"/>
      </rPr>
      <t>150 kN/m)</t>
    </r>
    <r>
      <rPr>
        <sz val="8"/>
        <color theme="1"/>
        <rFont val="Calibri"/>
        <family val="2"/>
        <charset val="238"/>
        <scheme val="minor"/>
      </rPr>
      <t xml:space="preserve">  (m2)</t>
    </r>
  </si>
  <si>
    <r>
      <t xml:space="preserve">POVRŠINA </t>
    </r>
    <r>
      <rPr>
        <sz val="8"/>
        <color theme="1"/>
        <rFont val="Calibri"/>
        <family val="2"/>
        <charset val="238"/>
        <scheme val="minor"/>
      </rPr>
      <t xml:space="preserve">visoko natezne sidrane mreže </t>
    </r>
    <r>
      <rPr>
        <b/>
        <sz val="8"/>
        <color theme="1"/>
        <rFont val="Calibri"/>
        <family val="2"/>
        <charset val="238"/>
        <scheme val="minor"/>
      </rPr>
      <t>(60 kN/m)</t>
    </r>
    <r>
      <rPr>
        <sz val="8"/>
        <color theme="1"/>
        <rFont val="Calibri"/>
        <family val="2"/>
        <charset val="238"/>
        <scheme val="minor"/>
      </rPr>
      <t xml:space="preserve">  (m2)</t>
    </r>
  </si>
  <si>
    <t>Testiranje sider
Izvedba izvlečnih testov sider: 8 izvlečnih testov in poročilo o preiskavi sider. Skupaj z dobavo, vrtanjem, vgradnjo in injektiranjem. Lokacije testnih sider določita projektant in nadzor</t>
  </si>
  <si>
    <t>Projektantski nadzor*
V sklopu projektantskega nadzora je predvidena prisotnost projektanta v času trasiranja in zakoličbe podajno lovilnih sistemov ter morebitnih prilagoditev za območje sanacije "Brezno"</t>
  </si>
  <si>
    <t>PONUDBENI PREDRAČUN PLS 2</t>
  </si>
  <si>
    <t>PONUDBENI PREDRAČUN PLS 3</t>
  </si>
  <si>
    <t>Zaščitni ukrepi na zaledni brežini od km 2,386 do km 2,428 (PLO 50 m)</t>
  </si>
  <si>
    <r>
      <t>DOLŽINA SIDER(</t>
    </r>
    <r>
      <rPr>
        <sz val="8"/>
        <rFont val="Calibri"/>
        <family val="2"/>
        <charset val="238"/>
        <scheme val="minor"/>
      </rPr>
      <t xml:space="preserve"> gewi sidra φ 28 mm) (m)</t>
    </r>
  </si>
  <si>
    <r>
      <t>DOLŽINA SIDER(</t>
    </r>
    <r>
      <rPr>
        <sz val="8"/>
        <rFont val="Calibri"/>
        <family val="2"/>
        <charset val="238"/>
        <scheme val="minor"/>
      </rPr>
      <t xml:space="preserve"> SN sidra φ 25 mm) (m)</t>
    </r>
  </si>
  <si>
    <r>
      <t xml:space="preserve">Obcestno brežino se očisti vegetacije vse do 2 m nad zgornjim robom.  Po potrebi se odstrani labilne bloke. Brežino se prekrije s sidrano, morfologiji prilagojeno mrežo natezne trdnosti 60 kN/m, velikost oken 8 cm x 10 cm. Raster sider v povprečju znaša 3 m x 3 m. Dejanski raster se določi glede na stanje na terenu. Sidra se uvrta v skalne vdolbine in v pogojno nestabilne bloke. Stabilizacija nevarnih blokov na brežini se izvede s SN sidri φ 25 mm, dolžine do 2 m. Smer mora potekati pravokotno na plastovitost. Sidrne plošče morajo prekriti najmanj 2 okna mreže.
</t>
    </r>
    <r>
      <rPr>
        <sz val="10"/>
        <color rgb="FF7030A0"/>
        <rFont val="Arial"/>
        <family val="2"/>
        <charset val="238"/>
      </rPr>
      <t xml:space="preserve">
Predvidena je postavitev podajno lovilnega sistem (PLO-1) energijske vrednosti 1000 kJ, L=50 m in H=5 m,  od km 2,386 do km 2,428 najmanj 8 do 10 m nad cesto. Predviden je  posek dreves v liniji PLO v dolžini 50 m in širini 6 m. Zakoličba sistema bo izvedena pri uvedbi v delo.
</t>
    </r>
    <r>
      <rPr>
        <b/>
        <sz val="10"/>
        <color rgb="FF7030A0"/>
        <rFont val="Arial"/>
        <family val="2"/>
        <charset val="238"/>
      </rPr>
      <t xml:space="preserve">POPIS del za izvedbo PLO-1 je v ločenem popisu. </t>
    </r>
  </si>
  <si>
    <t>kvadratura je tu precej manjša, saj gre samo za manjšo skalno žarišče. Navedena pa je celotna dolžina, saj je v nadaljevanju postavljen še PLS</t>
  </si>
  <si>
    <r>
      <rPr>
        <sz val="10"/>
        <color rgb="FF7030A0"/>
        <rFont val="Arial"/>
        <family val="2"/>
        <charset val="238"/>
      </rPr>
      <t xml:space="preserve">Postavitev podajno lovilne ograje (PLO-2) energijske vrednosti 1000 kJ, L=80 m in H=5 m, ki se ga  postavl od km 2,575 do km 2,653 10 do 12 m nad cesto. 
</t>
    </r>
    <r>
      <rPr>
        <b/>
        <sz val="10"/>
        <color rgb="FF7030A0"/>
        <rFont val="Arial"/>
        <family val="2"/>
        <charset val="238"/>
      </rPr>
      <t xml:space="preserve">POPIS del za izvedbo PLO-2 je v ločenem popisu. </t>
    </r>
    <r>
      <rPr>
        <sz val="10"/>
        <color theme="1"/>
        <rFont val="Arial"/>
        <family val="2"/>
        <charset val="238"/>
      </rPr>
      <t xml:space="preserve">
Od km 2,560 do km 2,575 je v oddaljenosti 16 do 20 m od kote ceste skalno žarišče. Predvidena je zaščita z visoko natezno sidrano mrežo natezne trdnosti 150 kN/m. v vse smeri, premer žice 4.6 mm, velikost okna 50/50 mm, kvaliteta jekla Bst 620/770.
Sidranje z gewi sidri fi 28 mm, L= od 2 m do 3.0 m (raster cca 2.5x2.5 do 3 x 3 m), na izpostavljenih delih se dolžino sider prilagodi do (L=4.00 m) </t>
    </r>
  </si>
  <si>
    <r>
      <rPr>
        <sz val="10"/>
        <color rgb="FF7030A0"/>
        <rFont val="Arial"/>
        <family val="2"/>
        <charset val="238"/>
      </rPr>
      <t xml:space="preserve">Sanacijski ukrepi zajemajo postavitev podajno lovilnega sistema energijske vrednosti 1000 kJ, L=155 m in H=5,0 m, ki se ga  postavi od km 4014 do km 4155,  10 do 16 m nad cesto. Točna lokacija in pootek ograje (predvidoma v dveh delih) bo določena pri zakoličbi oziroma uvedbi v delo.  
</t>
    </r>
    <r>
      <rPr>
        <b/>
        <sz val="10"/>
        <color rgb="FF7030A0"/>
        <rFont val="Arial"/>
        <family val="2"/>
        <charset val="238"/>
      </rPr>
      <t xml:space="preserve">POPIS del za izvedbo PLS 3 je v ločenem popisu. </t>
    </r>
    <r>
      <rPr>
        <sz val="10"/>
        <color rgb="FF7030A0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Od km 4008 do km 4143 se izvede namestitev visoko natezne mreže na celotnem območju pod  podajno lovilno ograjo. Predvidena je zaščita z visoko natezno sidrano mrežo natezne trdnosti 150 kN/m v vse smeri, premer žice 4.6 mm, velikost okna 50/50 mm, kvaliteta jekla Bst 620/770.
Sidranje z gewi sidri fi 28 mm, L= od 2 m do 4.0 m (raster cca 2.5x2.5 do 3 x 3 m), na izpostavljenih delih se dolžino sider prilagodi  do (L=5.00 m) 
</t>
    </r>
  </si>
  <si>
    <r>
      <rPr>
        <b/>
        <sz val="10"/>
        <rFont val="Arial"/>
        <family val="2"/>
        <charset val="238"/>
      </rPr>
      <t xml:space="preserve">Zaščitni ukrepi Brezno faza 2
</t>
    </r>
    <r>
      <rPr>
        <sz val="10"/>
        <color rgb="FF7030A0"/>
        <rFont val="Arial"/>
        <family val="2"/>
        <charset val="238"/>
      </rPr>
      <t xml:space="preserve">
Predvidena je postavitev podajno lovilne ograje (PLO-4) za prevzem energije 1000 kJ, na višini ca. 30 m nad cesto (k. 335 m n.v.) v dolžini 120 m in višini H=5 m, s separacijo osrednjem delu srednjem delu PLO. 
</t>
    </r>
    <r>
      <rPr>
        <sz val="10"/>
        <rFont val="Arial"/>
        <family val="2"/>
        <charset val="238"/>
      </rPr>
      <t>Izvede se dodatno sidranje žarišč v zaledju s pasivnimi sidri fi 40 mm dolžine 4-6m na treh žariščih št. 15,17, 18.
Prekritje žarišča Ž-6-2 z mrežo iz jeklenic in na bokih sidrano v zdravo skalo. 
Podzidava previsa ob žarišču 15 (4 m3).</t>
    </r>
    <r>
      <rPr>
        <sz val="10"/>
        <color rgb="FF7030A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Projektna dokumentacije s popisom del  je sestavni del razpisa in je priložena ločeno.</t>
    </r>
  </si>
  <si>
    <t>Izvede se podajno lovilna ograja v grapi nad cesto, ki mora biti vpeta v hribino v bokih. Bližnja dostopna pot omogoča čiščenje lovilne ograje.</t>
  </si>
  <si>
    <r>
      <t>Dobava in namestitev - Sidrana visoko natezna mreža natezne trdnosti</t>
    </r>
    <r>
      <rPr>
        <b/>
        <sz val="10"/>
        <rFont val="Calibri"/>
        <family val="2"/>
        <charset val="238"/>
      </rPr>
      <t xml:space="preserve"> 60 kN/m. </t>
    </r>
    <r>
      <rPr>
        <sz val="10"/>
        <rFont val="Calibri"/>
        <family val="2"/>
        <charset val="238"/>
      </rPr>
      <t xml:space="preserve">
Raster sider je 3m x 3m. Dejanski raster sider se določi na stanje na terenu po odstranitvi vegetacije. Sidra se uvrta v skalne vdolbine in v pogojno nestabilne bloke. Stabilizacija nevarnih blokov na brežini se izvede s SN sidri φ 25mm v rastru 3m x 3m, dolžine  do 2 m. Smer mora potekati pravokotno na plastovitost. Sidrne plošče morajo prekriti najmanj 2 okna mreže. </t>
    </r>
  </si>
  <si>
    <t xml:space="preserve">DOBAVA in VGRADNJA JEKLENIH PLETENIC predvidi se jeklene pletenice φ 14  mm, 6x36 IWRC </t>
  </si>
  <si>
    <t>Izvedba zaščitnih ukrepov Brezno faza 2 na območju G1-1/0243 Radlje-Brezno  odkm 6.815 (T) do km 6.928 (T)
Priloga projektna dokumentacija</t>
  </si>
  <si>
    <t>Izdelava projekta izvedenih del (INID) za obcestne brežine na  odseku 0243 **</t>
  </si>
  <si>
    <t>DOBAVA, VGRADNJA in zalivanje sider predvidi se Gewi sidra φ 28 mm,  fleksibilna glava sidra z ušesom z možnostjo povezave na jekleno vrv.
Injektiranje z injekcijsko maso Cementol Injecem (ali enakovredno) dobavo in montažo pritrditvenih plošč (spike plates). Dobava, vrtanje, vgradnja in injektiranje sider. Po potrebi uporaba tekstilne nogavice.</t>
  </si>
  <si>
    <t>Najem + postavitev + odstranitev  BVO ograje, s prestavitvijo BVO ograje - po potrebi.</t>
  </si>
  <si>
    <t>m</t>
  </si>
  <si>
    <t>Zaščita cestnega ustroja 
Dobava, razprostiranje nasipnega materiala 0/45 za izvedbo zaščite voziščnega ustroja v debelini 30cm (vključno s premiki materiala po obdelovalnem odseku, ter s končnim čiščenjm in odvozom na deponijo) - po potrebi.</t>
  </si>
  <si>
    <t>5.</t>
  </si>
  <si>
    <t xml:space="preserve">VRTANJE LUKENJ ZA SIDRA premera φ 90 mm  sidranjem z gewi sidri φ 28 mm in SN sidra φ 25 mm, L = od 2 m do 3.0 m (raster cca 2.5x2.5 do 3x3), na izpostavljenih delih se dolžino sider prilagodi (L=4.00 m) </t>
  </si>
  <si>
    <t>DOBAVA, VGRADNJA in zalivanje sider predvidi se jeklena rebrasta sidra φ 25 mm,  fleksibilna glava sidra z ušesom z možnostjo povezave na jekleno vrv.
Injektiranje z injekcijsko maso Cementol Injecem (ali enakovredno) dobavo in montažo pritrditvenih plošč (spike plates). Dobava, vrtanje, vgradnja in injektiranje sider.  Po potrebi uporaba tekstilne nogavice.</t>
  </si>
  <si>
    <t>Zavarovanje gradbišča v času gradnje s polovično ali popolno zaporo prometa ter usmerjanjem prometa s semaforji ali ročnim usmerjanjem (obračun po dejanskih stroških - zapora po računu koncesionarja) za celoten sklop. Predvideno trajanje zapore 150 dni
Upošteva se za vse predvidene ukrepe (vključno PLS).</t>
  </si>
  <si>
    <t>Organizacija gradbišča, skupaj s postavitvijo, demontažo in končnim odvozom vseh začasnih objektov (Upoštevati za območje  obcestnih in zalednih brežin - za celoten odsek 0243).</t>
  </si>
  <si>
    <r>
      <rPr>
        <b/>
        <sz val="9"/>
        <rFont val="Calibri"/>
        <family val="2"/>
        <charset val="238"/>
        <scheme val="minor"/>
      </rPr>
      <t>1. O</t>
    </r>
    <r>
      <rPr>
        <sz val="9"/>
        <rFont val="Calibri"/>
        <family val="2"/>
        <charset val="238"/>
        <scheme val="minor"/>
      </rPr>
      <t xml:space="preserve">bcestno brežino se očisti vegetacije vse do 2 m nad zgornjim robom.  Po potrebi se odstrani labilne bloke. 
Brežino se prekrije s sidrano, morfologiji prilagojeno mrežo natezne trdnosti 60 kN, velikost oken 8 cm x 10 cm. Raster sider v povprečju znaša 3 m x 3 m. Dejanski raster se določi glede na stanje na terenu. Sidra se uvrta v skalne vdolbine in v pogojno nestabilne bloke. Stabilizacija nevarnih blokov na brežini se izvede s SN sidri φ 25 mm, dolžine do 2 m. Smer mora potekati pravokotno na plastovitost. Sidrne plošče morajo prekriti najmanj 2 okna mreže. 
</t>
    </r>
    <r>
      <rPr>
        <b/>
        <sz val="9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2. Namestitev visoko natezne mreže  natezne trdnosti 150 kN. Raster sider je odvisen od morfologije terena in se ga določi po izvedeni odstranitvi vegetacije. Dolžina sider znaša od 2 do 3 m.</t>
    </r>
  </si>
  <si>
    <r>
      <t xml:space="preserve">VISOKO NATEZNE MREŽE Nabava, dovoz in (montaža) polaganje mrežnih panelov (prilagojene mreže visoke natezne trdnosti) kapacitete min </t>
    </r>
    <r>
      <rPr>
        <b/>
        <sz val="10"/>
        <rFont val="Calibri"/>
        <family val="2"/>
        <charset val="238"/>
      </rPr>
      <t>150 kN/m</t>
    </r>
    <r>
      <rPr>
        <sz val="10"/>
        <rFont val="Calibri"/>
        <family val="2"/>
        <charset val="238"/>
      </rPr>
      <t>, premer žice 4.6 mm, velikost okna 50/50 mm, kvaliteta jekla Bst 620/770.</t>
    </r>
  </si>
  <si>
    <r>
      <t xml:space="preserve">PODAJNO LOVILNA OGRAJA (PLO-1)  - ETA certificirane lovilne ograje višine  5 m, dolžine 50 m, ENERGIJA 1000 kJ </t>
    </r>
    <r>
      <rPr>
        <sz val="10"/>
        <rFont val="Calibri"/>
        <family val="2"/>
        <charset val="238"/>
        <scheme val="minor"/>
      </rPr>
      <t>Nabava, dovoz, transport in montaža varovalne</t>
    </r>
    <r>
      <rPr>
        <b/>
        <sz val="10"/>
        <rFont val="Calibri"/>
        <family val="2"/>
        <charset val="238"/>
        <scheme val="minor"/>
      </rPr>
      <t xml:space="preserve"> podajno lovilne ograje z nominalno višino h = 5 m</t>
    </r>
    <r>
      <rPr>
        <sz val="10"/>
        <rFont val="Calibri"/>
        <family val="2"/>
        <charset val="238"/>
        <scheme val="minor"/>
      </rPr>
      <t xml:space="preserve"> - višina merjena na sredini vsakega polja sistema. Dobava, vrtanje, vgradnja in injektiranje</t>
    </r>
    <r>
      <rPr>
        <b/>
        <sz val="10"/>
        <rFont val="Calibri"/>
        <family val="2"/>
        <charset val="238"/>
        <scheme val="minor"/>
      </rPr>
      <t xml:space="preserve"> sider, predvidene dolžine 3 m. </t>
    </r>
    <r>
      <rPr>
        <sz val="10"/>
        <rFont val="Calibri"/>
        <family val="2"/>
        <charset val="238"/>
        <scheme val="minor"/>
      </rPr>
      <t>Po potrebi uporaba tekstilne nogavice. Vključno z izvedbo obbetoniranega temelja pod stebri ograje. 
Vgradnja sider mora biti izvedena skladno s SIST EN 14490:2010.
Vsi vgrajeni materiali morajo biti proizvedeni v skladu z  evropskim tehničnim soglasjem (ETA) in preskušani po ETAG 027 s pridobljeno oznako CE. Pred izvedbo mora izvajalec del predložiti vso dokumentacijo naročniku in/ali inženirju v skladu z nacionalno in EU tehnično regulativo.                                                           Vsi vgrajeni sistemi morajo biti glede rezidualne višine uvrščeni v MEL kategorijo A.
S</t>
    </r>
    <r>
      <rPr>
        <b/>
        <sz val="10"/>
        <rFont val="Calibri"/>
        <family val="2"/>
        <charset val="238"/>
        <scheme val="minor"/>
      </rPr>
      <t>tacionaže podajno lovilnih sistemov predstavljajo okvirno lokacijo postavitve sistema. Točen potek PLS se določi ob zakoličbi. Oddaljenost od ceste je od 8 do 10 m. 
Podajnost ograje ne sme presegati 5.00 m!</t>
    </r>
  </si>
  <si>
    <r>
      <t xml:space="preserve">PODAJNO LOVILNA OGRAJA (PLO-2)  - ETA certificirane lovilne ograje višine  5,0 m, dolžine 80m, ENERGIJA 1000 kJ </t>
    </r>
    <r>
      <rPr>
        <sz val="10"/>
        <rFont val="Calibri"/>
        <family val="2"/>
        <charset val="238"/>
        <scheme val="minor"/>
      </rPr>
      <t>Nabava, dovoz, transport in montaža varovalne</t>
    </r>
    <r>
      <rPr>
        <b/>
        <sz val="10"/>
        <rFont val="Calibri"/>
        <family val="2"/>
        <charset val="238"/>
        <scheme val="minor"/>
      </rPr>
      <t xml:space="preserve"> podajno lovilne ograje z nominalno višino h = 5,0 m</t>
    </r>
    <r>
      <rPr>
        <sz val="10"/>
        <rFont val="Calibri"/>
        <family val="2"/>
        <charset val="238"/>
        <scheme val="minor"/>
      </rPr>
      <t xml:space="preserve"> - višina merjena na sredini vsakega polja sistema. Dobava, vrtanje, vgradnja in injektiranje</t>
    </r>
    <r>
      <rPr>
        <b/>
        <sz val="10"/>
        <rFont val="Calibri"/>
        <family val="2"/>
        <charset val="238"/>
        <scheme val="minor"/>
      </rPr>
      <t xml:space="preserve"> sider, predvidene dolžine 3 m.</t>
    </r>
    <r>
      <rPr>
        <sz val="10"/>
        <rFont val="Calibri"/>
        <family val="2"/>
        <charset val="238"/>
        <scheme val="minor"/>
      </rPr>
      <t xml:space="preserve"> Po potrebi uporaba tekstilne nogavice. Vključno z izvedbo obbetoniranega temelja pod stebri ograje. 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Vgradnja sider mora biti izvedena skladno s SIST EN 14490:2010.
Vsi vgrajeni materiali morajo biti proizvedeni v skladu z  evropskim tehničnim soglasjem (ETA) in preskušani po ETAG 027 s pridobljeno oznako CE. Pred izvedbo mora izvajalec del predložiti vso dokumentacijo naročniku in/ali inženirju v skladu z nacionalno in EU tehnično regulativo.                                                           Vsi vgrajeni sistemi morajo biti glede rezidualne višine uvrščeni v MEL kategorijo A.
S</t>
    </r>
    <r>
      <rPr>
        <b/>
        <sz val="10"/>
        <rFont val="Calibri"/>
        <family val="2"/>
        <charset val="238"/>
        <scheme val="minor"/>
      </rPr>
      <t>tacionaže podajno lovilnih sistemov predstavljajo okvirno lokacijo postavitve sistema. Točen potek PLS se določi ob zakoličbi. Oddaljenost od ceste je med od 8 do 10 m. 
Podajnost ograje ne sme presegati 5.00 m!</t>
    </r>
  </si>
  <si>
    <r>
      <t xml:space="preserve">PODAJNO LOVILNA OGRAJA (PLO-3)  - ETA certificirane lovilne ograje višine  5 m, SKUPNE dolžine 155 m, ENERGIJA 1000 kJ </t>
    </r>
    <r>
      <rPr>
        <sz val="10"/>
        <rFont val="Calibri"/>
        <family val="2"/>
        <charset val="238"/>
        <scheme val="minor"/>
      </rPr>
      <t>Nabava, dovoz, transport in montaža varovalne</t>
    </r>
    <r>
      <rPr>
        <b/>
        <sz val="10"/>
        <rFont val="Calibri"/>
        <family val="2"/>
        <charset val="238"/>
        <scheme val="minor"/>
      </rPr>
      <t xml:space="preserve"> podajno lovilne ograje z nominalno višino h = 5,0 m</t>
    </r>
    <r>
      <rPr>
        <sz val="10"/>
        <rFont val="Calibri"/>
        <family val="2"/>
        <charset val="238"/>
        <scheme val="minor"/>
      </rPr>
      <t xml:space="preserve"> - višina merjena na sredini vsakega polja sistema. Dobava, vrtanje, vgradnja in injektiranje</t>
    </r>
    <r>
      <rPr>
        <b/>
        <sz val="10"/>
        <rFont val="Calibri"/>
        <family val="2"/>
        <charset val="238"/>
        <scheme val="minor"/>
      </rPr>
      <t xml:space="preserve"> sider, predvidene dolžine 3 m.</t>
    </r>
    <r>
      <rPr>
        <sz val="10"/>
        <rFont val="Calibri"/>
        <family val="2"/>
        <charset val="238"/>
        <scheme val="minor"/>
      </rPr>
      <t xml:space="preserve"> Po potrebi uporaba tekstilne nogavice. Vključno z izvedbo obbetoniranega temelja pod stebri ograje.</t>
    </r>
    <r>
      <rPr>
        <b/>
        <sz val="10"/>
        <rFont val="Calibri"/>
        <family val="2"/>
        <charset val="238"/>
        <scheme val="minor"/>
      </rPr>
      <t xml:space="preserve">
Vključno s sekundarno mrežo in internim sidranjem.
</t>
    </r>
    <r>
      <rPr>
        <sz val="10"/>
        <rFont val="Calibri"/>
        <family val="2"/>
        <charset val="238"/>
        <scheme val="minor"/>
      </rPr>
      <t>Vgradnja sider mora biti izvedena skladno s SIST EN 14490:2010.
Vsi vgrajeni materiali morajo biti proizvedeni v skladu z  evropskim tehničnim soglasjem (ETA) in preskušani po ETAG 027 s pridobljeno oznako CE. Pred izvedbo mora izvajalec del predložiti vso dokumentacijo naročniku in/ali inženirju v skladu z nacionalno in EU tehnično regulativo.                                                           Vsi vgrajeni sistemi morajo biti glede rezidualne višine uvrščeni v MEL kategorijo A.
S</t>
    </r>
    <r>
      <rPr>
        <b/>
        <sz val="10"/>
        <rFont val="Calibri"/>
        <family val="2"/>
        <charset val="238"/>
        <scheme val="minor"/>
      </rPr>
      <t>tacionaže podajno lovilnih sistemov predstavljajo okvirno lokacijo postavitve sistema. Točen potek PLS se določi ob zakoličbi. Oddaljenost od ceste je med od 8 do 10 m. 
Podajnost ograje ne sme presegati 5.00 m!</t>
    </r>
  </si>
  <si>
    <r>
      <rPr>
        <b/>
        <sz val="10"/>
        <rFont val="Calibri"/>
        <family val="2"/>
        <charset val="238"/>
        <scheme val="minor"/>
      </rPr>
      <t xml:space="preserve">PODAJNO LOVILNA OGRAJA (PLO-4)  - ETA certificirane lovilne ograje višine  5 m, dolžine 120 m, ENERGIJA 1000 kJ </t>
    </r>
    <r>
      <rPr>
        <sz val="10"/>
        <rFont val="Calibri"/>
        <family val="2"/>
        <charset val="238"/>
        <scheme val="minor"/>
      </rPr>
      <t xml:space="preserve">Nabava, dovoz, transport in montaža varovalne podajno lovilne ograje z nominalno višino h = 4 m - višina merjena na sredini vsakega polja sistema. Dobava, vrtanje, vgradnja in injektiranje </t>
    </r>
    <r>
      <rPr>
        <b/>
        <sz val="10"/>
        <rFont val="Calibri"/>
        <family val="2"/>
        <charset val="238"/>
        <scheme val="minor"/>
      </rPr>
      <t>sider, predvidene dolžine 4 m</t>
    </r>
    <r>
      <rPr>
        <sz val="10"/>
        <rFont val="Calibri"/>
        <family val="2"/>
        <charset val="238"/>
        <scheme val="minor"/>
      </rPr>
      <t xml:space="preserve">. Po potrebi uporaba tekstilne nogavice. Vključno z izvedbo obbetoniranega temelja pod stebri ograje. 
</t>
    </r>
    <r>
      <rPr>
        <sz val="10"/>
        <rFont val="Calibri"/>
        <family val="2"/>
        <charset val="238"/>
        <scheme val="minor"/>
      </rPr>
      <t>Vgradnja sider mora biti izvedena skladno s SIST EN 14490:2010.
Vsi vgrajeni materiali morajo biti proizvedeni v skladu z  evropskim tehničnim soglasjem (ETA) in preskušani po ETAG 027 s pridobljeno oznako CE. Pred izvedbo mora izvajalec del predložiti vso dokumentacijo naročniku in/ali inženirju v skladu z nacionalno in EU tehnično regulativo. 
Vsi vgrajeni sistemi morajo biti glede rezidualne višine uvrščeni v MEL kategorijo A.
V ceni mora biti vključena tudi izvedba dodatnega sidranja ograje (ojačitev sistema).</t>
    </r>
  </si>
  <si>
    <t>območjen nad  km 4525 (hudourniška grapa pri kmetiji Stich)</t>
  </si>
  <si>
    <t>l</t>
  </si>
  <si>
    <t xml:space="preserve">Zaščitni ukrepi na zaledni brežini od km 2,575 do km 2,653 </t>
  </si>
  <si>
    <t>Zaščitni ukrepi na zaledni brežini od km 4,014 do km 4,155</t>
  </si>
  <si>
    <t xml:space="preserve">Zaščitni ukrepi na zaledni brežini od km 2,386 do km 2,428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</si>
</sst>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1]_-;\-* #,##0.00\ [$€-1]_-;_-* &quot;-&quot;??\ [$€-1]_-;_-@_-"/>
    <numFmt numFmtId="165" formatCode="0.0"/>
    <numFmt numFmtId="166" formatCode="#,##0.00\ &quot;€&quot;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Symbol"/>
      <family val="1"/>
      <charset val="2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sz val="10"/>
      <name val="Tahoma"/>
      <family val="2"/>
      <charset val="238"/>
    </font>
    <font>
      <sz val="10"/>
      <color rgb="FF00B05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14" fillId="0" borderId="0"/>
    <xf numFmtId="0" fontId="14" fillId="0" borderId="0" applyFont="0" applyBorder="0"/>
    <xf numFmtId="0" fontId="14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8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 applyProtection="1">
      <alignment vertical="center"/>
      <protection locked="0"/>
    </xf>
    <xf numFmtId="4" fontId="11" fillId="0" borderId="13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0" fontId="0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9" xfId="0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11" fillId="0" borderId="11" xfId="2" applyFont="1" applyBorder="1" applyAlignment="1" applyProtection="1">
      <alignment wrapText="1"/>
    </xf>
    <xf numFmtId="0" fontId="11" fillId="0" borderId="11" xfId="2" applyFont="1" applyBorder="1" applyAlignment="1" applyProtection="1">
      <alignment horizontal="center" vertical="top"/>
    </xf>
    <xf numFmtId="2" fontId="11" fillId="0" borderId="11" xfId="2" applyNumberFormat="1" applyFont="1" applyBorder="1" applyAlignment="1" applyProtection="1">
      <alignment horizontal="center" vertical="top"/>
    </xf>
    <xf numFmtId="4" fontId="11" fillId="0" borderId="12" xfId="2" applyNumberFormat="1" applyFont="1" applyBorder="1" applyAlignment="1" applyProtection="1">
      <alignment horizontal="center" vertical="top"/>
    </xf>
    <xf numFmtId="49" fontId="15" fillId="7" borderId="0" xfId="0" applyNumberFormat="1" applyFont="1" applyFill="1" applyBorder="1" applyAlignment="1" applyProtection="1">
      <alignment horizontal="left" vertical="top" wrapText="1"/>
    </xf>
    <xf numFmtId="49" fontId="11" fillId="7" borderId="0" xfId="0" applyNumberFormat="1" applyFont="1" applyFill="1" applyBorder="1" applyAlignment="1" applyProtection="1">
      <alignment horizontal="center"/>
    </xf>
    <xf numFmtId="4" fontId="11" fillId="7" borderId="0" xfId="0" applyNumberFormat="1" applyFont="1" applyFill="1" applyBorder="1" applyAlignment="1" applyProtection="1">
      <alignment horizontal="right"/>
    </xf>
    <xf numFmtId="166" fontId="11" fillId="7" borderId="47" xfId="0" applyNumberFormat="1" applyFont="1" applyFill="1" applyBorder="1" applyAlignment="1" applyProtection="1">
      <alignment horizontal="right"/>
    </xf>
    <xf numFmtId="49" fontId="11" fillId="0" borderId="3" xfId="0" applyNumberFormat="1" applyFont="1" applyFill="1" applyBorder="1" applyAlignment="1" applyProtection="1">
      <alignment horizontal="left" vertical="center" wrapText="1"/>
    </xf>
    <xf numFmtId="49" fontId="11" fillId="0" borderId="3" xfId="0" applyNumberFormat="1" applyFont="1" applyBorder="1" applyAlignment="1" applyProtection="1">
      <alignment horizontal="center" vertical="center"/>
    </xf>
    <xf numFmtId="4" fontId="11" fillId="0" borderId="3" xfId="0" applyNumberFormat="1" applyFont="1" applyFill="1" applyBorder="1" applyAlignment="1" applyProtection="1">
      <alignment horizontal="center" vertical="center"/>
    </xf>
    <xf numFmtId="4" fontId="11" fillId="0" borderId="3" xfId="0" applyNumberFormat="1" applyFont="1" applyFill="1" applyBorder="1" applyAlignment="1" applyProtection="1">
      <alignment horizontal="center" vertical="center"/>
      <protection locked="0"/>
    </xf>
    <xf numFmtId="166" fontId="11" fillId="0" borderId="13" xfId="0" applyNumberFormat="1" applyFont="1" applyBorder="1" applyAlignment="1" applyProtection="1">
      <alignment horizontal="right" vertical="center"/>
    </xf>
    <xf numFmtId="49" fontId="11" fillId="0" borderId="3" xfId="0" applyNumberFormat="1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vertical="center" wrapText="1"/>
    </xf>
    <xf numFmtId="4" fontId="11" fillId="7" borderId="2" xfId="0" applyNumberFormat="1" applyFont="1" applyFill="1" applyBorder="1" applyAlignment="1" applyProtection="1">
      <alignment horizontal="right" vertical="center"/>
    </xf>
    <xf numFmtId="166" fontId="15" fillId="7" borderId="24" xfId="0" applyNumberFormat="1" applyFont="1" applyFill="1" applyBorder="1" applyAlignment="1" applyProtection="1">
      <alignment horizontal="right" vertical="center"/>
    </xf>
    <xf numFmtId="166" fontId="15" fillId="7" borderId="7" xfId="0" applyNumberFormat="1" applyFont="1" applyFill="1" applyBorder="1" applyAlignment="1" applyProtection="1">
      <alignment horizontal="right" vertical="center"/>
    </xf>
    <xf numFmtId="49" fontId="15" fillId="7" borderId="5" xfId="0" applyNumberFormat="1" applyFont="1" applyFill="1" applyBorder="1" applyAlignment="1" applyProtection="1">
      <alignment horizontal="left" vertical="center"/>
    </xf>
    <xf numFmtId="49" fontId="11" fillId="7" borderId="5" xfId="0" applyNumberFormat="1" applyFont="1" applyFill="1" applyBorder="1" applyAlignment="1" applyProtection="1">
      <alignment horizontal="center" vertical="center"/>
    </xf>
    <xf numFmtId="4" fontId="11" fillId="7" borderId="5" xfId="0" applyNumberFormat="1" applyFont="1" applyFill="1" applyBorder="1" applyAlignment="1" applyProtection="1">
      <alignment horizontal="right" vertical="center"/>
    </xf>
    <xf numFmtId="166" fontId="11" fillId="7" borderId="48" xfId="0" applyNumberFormat="1" applyFont="1" applyFill="1" applyBorder="1" applyAlignment="1" applyProtection="1">
      <alignment horizontal="right" vertical="center"/>
    </xf>
    <xf numFmtId="0" fontId="15" fillId="0" borderId="8" xfId="0" applyFont="1" applyBorder="1" applyAlignment="1" applyProtection="1">
      <alignment horizontal="left" vertical="center" wrapText="1"/>
    </xf>
    <xf numFmtId="49" fontId="11" fillId="0" borderId="49" xfId="0" applyNumberFormat="1" applyFont="1" applyBorder="1" applyAlignment="1" applyProtection="1">
      <alignment horizontal="center" vertical="center"/>
    </xf>
    <xf numFmtId="4" fontId="11" fillId="0" borderId="49" xfId="0" applyNumberFormat="1" applyFont="1" applyBorder="1" applyAlignment="1" applyProtection="1">
      <alignment horizontal="center" vertical="center"/>
    </xf>
    <xf numFmtId="4" fontId="11" fillId="0" borderId="3" xfId="0" applyNumberFormat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left" vertical="center" wrapText="1"/>
    </xf>
    <xf numFmtId="166" fontId="15" fillId="0" borderId="0" xfId="0" applyNumberFormat="1" applyFont="1" applyBorder="1" applyAlignment="1" applyProtection="1">
      <alignment horizontal="right" vertical="center"/>
    </xf>
    <xf numFmtId="4" fontId="15" fillId="0" borderId="0" xfId="0" applyNumberFormat="1" applyFont="1" applyBorder="1" applyAlignment="1" applyProtection="1">
      <alignment horizontal="left" vertical="center"/>
    </xf>
    <xf numFmtId="166" fontId="15" fillId="0" borderId="0" xfId="0" applyNumberFormat="1" applyFont="1" applyBorder="1" applyAlignment="1" applyProtection="1">
      <alignment horizontal="right" vertical="center" wrapText="1"/>
    </xf>
    <xf numFmtId="49" fontId="15" fillId="0" borderId="0" xfId="0" applyNumberFormat="1" applyFont="1" applyBorder="1" applyAlignment="1" applyProtection="1">
      <alignment horizontal="center" vertical="center"/>
    </xf>
    <xf numFmtId="4" fontId="15" fillId="0" borderId="0" xfId="0" applyNumberFormat="1" applyFont="1" applyBorder="1" applyAlignment="1" applyProtection="1">
      <alignment horizontal="right" vertical="center"/>
    </xf>
    <xf numFmtId="49" fontId="15" fillId="0" borderId="33" xfId="0" applyNumberFormat="1" applyFont="1" applyBorder="1" applyAlignment="1" applyProtection="1">
      <alignment horizontal="left" vertical="center" wrapText="1"/>
    </xf>
    <xf numFmtId="49" fontId="15" fillId="0" borderId="33" xfId="0" applyNumberFormat="1" applyFont="1" applyBorder="1" applyAlignment="1" applyProtection="1">
      <alignment horizontal="center" vertical="center"/>
    </xf>
    <xf numFmtId="4" fontId="15" fillId="0" borderId="33" xfId="0" applyNumberFormat="1" applyFont="1" applyBorder="1" applyAlignment="1" applyProtection="1">
      <alignment horizontal="right" vertical="center"/>
    </xf>
    <xf numFmtId="166" fontId="15" fillId="0" borderId="33" xfId="0" applyNumberFormat="1" applyFont="1" applyBorder="1" applyAlignment="1" applyProtection="1">
      <alignment horizontal="right" vertical="center"/>
    </xf>
    <xf numFmtId="49" fontId="15" fillId="0" borderId="50" xfId="0" applyNumberFormat="1" applyFont="1" applyBorder="1" applyAlignment="1" applyProtection="1">
      <alignment horizontal="left" vertical="center" wrapText="1"/>
    </xf>
    <xf numFmtId="49" fontId="15" fillId="0" borderId="50" xfId="0" applyNumberFormat="1" applyFont="1" applyBorder="1" applyAlignment="1" applyProtection="1">
      <alignment horizontal="center" vertical="center"/>
    </xf>
    <xf numFmtId="4" fontId="15" fillId="0" borderId="50" xfId="0" applyNumberFormat="1" applyFont="1" applyBorder="1" applyAlignment="1" applyProtection="1">
      <alignment horizontal="right" vertical="center"/>
    </xf>
    <xf numFmtId="166" fontId="15" fillId="0" borderId="50" xfId="0" applyNumberFormat="1" applyFont="1" applyBorder="1" applyAlignment="1" applyProtection="1">
      <alignment horizontal="right" vertical="center"/>
    </xf>
    <xf numFmtId="49" fontId="15" fillId="0" borderId="33" xfId="0" applyNumberFormat="1" applyFont="1" applyBorder="1" applyAlignment="1" applyProtection="1">
      <alignment horizontal="left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 applyProtection="1">
      <alignment horizontal="center" vertical="center"/>
    </xf>
    <xf numFmtId="4" fontId="15" fillId="0" borderId="33" xfId="0" applyNumberFormat="1" applyFont="1" applyBorder="1" applyAlignment="1" applyProtection="1">
      <alignment horizontal="center" vertical="center"/>
    </xf>
    <xf numFmtId="4" fontId="15" fillId="0" borderId="50" xfId="0" applyNumberFormat="1" applyFont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vertical="center"/>
      <protection locked="0"/>
    </xf>
    <xf numFmtId="0" fontId="15" fillId="0" borderId="11" xfId="2" applyFont="1" applyBorder="1" applyAlignment="1" applyProtection="1">
      <alignment wrapText="1"/>
    </xf>
    <xf numFmtId="0" fontId="15" fillId="0" borderId="11" xfId="2" applyFont="1" applyBorder="1" applyAlignment="1" applyProtection="1">
      <alignment horizontal="center" vertical="top"/>
    </xf>
    <xf numFmtId="2" fontId="15" fillId="0" borderId="11" xfId="2" applyNumberFormat="1" applyFont="1" applyBorder="1" applyAlignment="1" applyProtection="1">
      <alignment horizontal="center" vertical="top"/>
    </xf>
    <xf numFmtId="4" fontId="15" fillId="0" borderId="12" xfId="2" applyNumberFormat="1" applyFont="1" applyBorder="1" applyAlignment="1" applyProtection="1">
      <alignment horizontal="center" vertical="top"/>
    </xf>
    <xf numFmtId="0" fontId="23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9" fillId="0" borderId="0" xfId="0" applyFont="1"/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66" fontId="11" fillId="0" borderId="13" xfId="0" applyNumberFormat="1" applyFont="1" applyFill="1" applyBorder="1" applyProtection="1"/>
    <xf numFmtId="166" fontId="11" fillId="0" borderId="16" xfId="0" applyNumberFormat="1" applyFont="1" applyFill="1" applyBorder="1" applyProtection="1"/>
    <xf numFmtId="0" fontId="11" fillId="0" borderId="0" xfId="0" applyFont="1" applyFill="1" applyBorder="1" applyProtection="1"/>
    <xf numFmtId="0" fontId="15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66" fontId="15" fillId="0" borderId="23" xfId="0" applyNumberFormat="1" applyFont="1" applyFill="1" applyBorder="1" applyProtection="1"/>
    <xf numFmtId="0" fontId="19" fillId="0" borderId="0" xfId="0" applyFont="1"/>
    <xf numFmtId="0" fontId="20" fillId="0" borderId="0" xfId="0" applyFont="1" applyBorder="1" applyAlignment="1" applyProtection="1">
      <alignment horizontal="left" vertical="top" wrapText="1"/>
    </xf>
    <xf numFmtId="166" fontId="11" fillId="0" borderId="20" xfId="0" applyNumberFormat="1" applyFont="1" applyFill="1" applyBorder="1" applyProtection="1"/>
    <xf numFmtId="166" fontId="11" fillId="0" borderId="18" xfId="0" applyNumberFormat="1" applyFont="1" applyFill="1" applyBorder="1" applyProtection="1"/>
    <xf numFmtId="0" fontId="15" fillId="0" borderId="19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6" fontId="15" fillId="0" borderId="20" xfId="0" applyNumberFormat="1" applyFont="1" applyFill="1" applyBorder="1" applyProtection="1"/>
    <xf numFmtId="3" fontId="15" fillId="0" borderId="0" xfId="0" applyNumberFormat="1" applyFont="1" applyBorder="1" applyAlignment="1" applyProtection="1">
      <alignment horizontal="center" vertical="center"/>
    </xf>
    <xf numFmtId="0" fontId="11" fillId="0" borderId="0" xfId="0" applyFont="1" applyFill="1" applyBorder="1"/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vertical="center"/>
    </xf>
    <xf numFmtId="0" fontId="11" fillId="0" borderId="50" xfId="0" applyFont="1" applyFill="1" applyBorder="1"/>
    <xf numFmtId="0" fontId="11" fillId="0" borderId="0" xfId="4" applyFont="1" applyBorder="1" applyAlignment="1">
      <alignment horizontal="center" vertical="center"/>
    </xf>
    <xf numFmtId="0" fontId="11" fillId="2" borderId="0" xfId="4" applyFont="1" applyFill="1" applyBorder="1" applyAlignment="1">
      <alignment horizontal="left" wrapText="1"/>
    </xf>
    <xf numFmtId="4" fontId="11" fillId="0" borderId="0" xfId="4" applyNumberFormat="1" applyFont="1" applyBorder="1" applyAlignment="1">
      <alignment horizontal="center" vertical="center"/>
    </xf>
    <xf numFmtId="49" fontId="15" fillId="3" borderId="10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vertical="center"/>
    </xf>
    <xf numFmtId="4" fontId="15" fillId="3" borderId="15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27" fillId="6" borderId="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30" fillId="2" borderId="0" xfId="0" applyFont="1" applyFill="1"/>
    <xf numFmtId="166" fontId="9" fillId="0" borderId="0" xfId="0" applyNumberFormat="1" applyFont="1"/>
    <xf numFmtId="0" fontId="8" fillId="2" borderId="3" xfId="0" applyFont="1" applyFill="1" applyBorder="1" applyAlignment="1">
      <alignment wrapText="1"/>
    </xf>
    <xf numFmtId="2" fontId="9" fillId="0" borderId="0" xfId="0" applyNumberFormat="1" applyFont="1"/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166" fontId="11" fillId="0" borderId="18" xfId="0" applyNumberFormat="1" applyFont="1" applyBorder="1" applyAlignment="1" applyProtection="1">
      <alignment horizontal="right" vertical="center"/>
    </xf>
    <xf numFmtId="49" fontId="11" fillId="2" borderId="3" xfId="0" applyNumberFormat="1" applyFont="1" applyFill="1" applyBorder="1" applyAlignment="1" applyProtection="1">
      <alignment horizontal="center" vertical="center"/>
    </xf>
    <xf numFmtId="4" fontId="11" fillId="2" borderId="3" xfId="0" applyNumberFormat="1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vertical="center" wrapText="1"/>
    </xf>
    <xf numFmtId="0" fontId="35" fillId="3" borderId="44" xfId="0" applyFont="1" applyFill="1" applyBorder="1" applyAlignment="1">
      <alignment vertical="center"/>
    </xf>
    <xf numFmtId="0" fontId="35" fillId="3" borderId="51" xfId="0" applyFont="1" applyFill="1" applyBorder="1" applyAlignment="1">
      <alignment vertical="center"/>
    </xf>
    <xf numFmtId="0" fontId="35" fillId="3" borderId="52" xfId="0" applyFont="1" applyFill="1" applyBorder="1" applyAlignment="1">
      <alignment vertical="center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" fontId="15" fillId="7" borderId="31" xfId="0" applyNumberFormat="1" applyFont="1" applyFill="1" applyBorder="1" applyAlignment="1" applyProtection="1">
      <alignment horizontal="center" vertical="center"/>
    </xf>
    <xf numFmtId="49" fontId="15" fillId="7" borderId="45" xfId="0" applyNumberFormat="1" applyFont="1" applyFill="1" applyBorder="1" applyAlignment="1" applyProtection="1">
      <alignment horizontal="left" vertical="center"/>
    </xf>
    <xf numFmtId="49" fontId="11" fillId="7" borderId="45" xfId="0" applyNumberFormat="1" applyFont="1" applyFill="1" applyBorder="1" applyAlignment="1" applyProtection="1">
      <alignment horizontal="center" vertical="center"/>
    </xf>
    <xf numFmtId="4" fontId="11" fillId="7" borderId="45" xfId="0" applyNumberFormat="1" applyFont="1" applyFill="1" applyBorder="1" applyAlignment="1" applyProtection="1">
      <alignment horizontal="right" vertical="center"/>
    </xf>
    <xf numFmtId="166" fontId="11" fillId="7" borderId="55" xfId="0" applyNumberFormat="1" applyFont="1" applyFill="1" applyBorder="1" applyAlignment="1" applyProtection="1">
      <alignment horizontal="right" vertical="center"/>
    </xf>
    <xf numFmtId="0" fontId="15" fillId="0" borderId="57" xfId="0" applyFont="1" applyBorder="1" applyAlignment="1" applyProtection="1">
      <alignment horizontal="left" vertical="center" wrapText="1"/>
    </xf>
    <xf numFmtId="0" fontId="36" fillId="3" borderId="42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11" fillId="0" borderId="42" xfId="2" applyFont="1" applyBorder="1" applyAlignment="1" applyProtection="1">
      <alignment horizontal="center" vertical="center"/>
    </xf>
    <xf numFmtId="4" fontId="11" fillId="7" borderId="46" xfId="0" applyNumberFormat="1" applyFont="1" applyFill="1" applyBorder="1" applyAlignment="1" applyProtection="1">
      <alignment horizontal="center" vertical="center"/>
    </xf>
    <xf numFmtId="1" fontId="11" fillId="0" borderId="10" xfId="0" applyNumberFormat="1" applyFont="1" applyFill="1" applyBorder="1" applyAlignment="1" applyProtection="1">
      <alignment horizontal="center" vertical="center"/>
    </xf>
    <xf numFmtId="1" fontId="11" fillId="0" borderId="56" xfId="0" applyNumberFormat="1" applyFont="1" applyFill="1" applyBorder="1" applyAlignment="1" applyProtection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Border="1" applyAlignment="1" applyProtection="1">
      <alignment horizontal="center" vertical="center"/>
    </xf>
    <xf numFmtId="4" fontId="11" fillId="0" borderId="33" xfId="0" applyNumberFormat="1" applyFont="1" applyBorder="1" applyAlignment="1" applyProtection="1">
      <alignment horizontal="center" vertical="center"/>
    </xf>
    <xf numFmtId="4" fontId="11" fillId="0" borderId="50" xfId="0" applyNumberFormat="1" applyFont="1" applyBorder="1" applyAlignment="1" applyProtection="1">
      <alignment horizontal="center" vertical="center"/>
    </xf>
    <xf numFmtId="1" fontId="11" fillId="2" borderId="10" xfId="0" applyNumberFormat="1" applyFont="1" applyFill="1" applyBorder="1" applyAlignment="1" applyProtection="1">
      <alignment horizontal="center" vertical="center"/>
    </xf>
    <xf numFmtId="4" fontId="11" fillId="7" borderId="32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/>
    <xf numFmtId="44" fontId="4" fillId="0" borderId="0" xfId="0" applyNumberFormat="1" applyFont="1" applyBorder="1" applyAlignment="1">
      <alignment horizontal="left"/>
    </xf>
    <xf numFmtId="0" fontId="25" fillId="0" borderId="0" xfId="0" applyFont="1" applyProtection="1"/>
    <xf numFmtId="0" fontId="15" fillId="0" borderId="58" xfId="0" applyFont="1" applyFill="1" applyBorder="1" applyAlignment="1" applyProtection="1">
      <alignment horizontal="center" vertical="center"/>
    </xf>
    <xf numFmtId="166" fontId="11" fillId="0" borderId="61" xfId="0" applyNumberFormat="1" applyFont="1" applyFill="1" applyBorder="1" applyProtection="1"/>
    <xf numFmtId="0" fontId="11" fillId="0" borderId="8" xfId="0" applyFont="1" applyBorder="1" applyAlignment="1" applyProtection="1">
      <alignment horizontal="left" vertical="center" wrapText="1"/>
    </xf>
    <xf numFmtId="4" fontId="11" fillId="0" borderId="9" xfId="0" applyNumberFormat="1" applyFont="1" applyFill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</xf>
    <xf numFmtId="4" fontId="11" fillId="2" borderId="3" xfId="0" applyNumberFormat="1" applyFont="1" applyFill="1" applyBorder="1" applyAlignment="1" applyProtection="1">
      <alignment horizontal="center" vertical="center"/>
      <protection locked="0"/>
    </xf>
    <xf numFmtId="166" fontId="11" fillId="2" borderId="13" xfId="0" applyNumberFormat="1" applyFont="1" applyFill="1" applyBorder="1" applyAlignment="1" applyProtection="1">
      <alignment horizontal="right" vertical="center"/>
    </xf>
    <xf numFmtId="4" fontId="11" fillId="0" borderId="11" xfId="0" applyNumberFormat="1" applyFont="1" applyBorder="1" applyAlignment="1" applyProtection="1">
      <alignment horizontal="center" vertical="center"/>
    </xf>
    <xf numFmtId="4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0" fontId="40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2" borderId="49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 wrapText="1"/>
    </xf>
    <xf numFmtId="0" fontId="27" fillId="6" borderId="62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vertical="top" wrapText="1"/>
    </xf>
    <xf numFmtId="164" fontId="8" fillId="0" borderId="3" xfId="1" applyNumberFormat="1" applyFont="1" applyFill="1" applyBorder="1" applyAlignment="1" applyProtection="1">
      <alignment vertical="center"/>
      <protection locked="0"/>
    </xf>
    <xf numFmtId="166" fontId="11" fillId="0" borderId="12" xfId="0" applyNumberFormat="1" applyFont="1" applyBorder="1" applyAlignment="1" applyProtection="1">
      <alignment horizontal="right" vertical="center"/>
    </xf>
    <xf numFmtId="0" fontId="12" fillId="0" borderId="4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vertical="center" wrapText="1"/>
    </xf>
    <xf numFmtId="0" fontId="12" fillId="0" borderId="44" xfId="0" applyFont="1" applyBorder="1" applyAlignment="1" applyProtection="1">
      <alignment vertical="center"/>
    </xf>
    <xf numFmtId="0" fontId="12" fillId="0" borderId="51" xfId="0" applyFont="1" applyBorder="1" applyAlignment="1" applyProtection="1">
      <alignment vertical="center"/>
    </xf>
    <xf numFmtId="0" fontId="12" fillId="0" borderId="52" xfId="0" applyFont="1" applyBorder="1" applyAlignment="1" applyProtection="1">
      <alignment vertical="center"/>
    </xf>
    <xf numFmtId="44" fontId="4" fillId="0" borderId="0" xfId="0" applyNumberFormat="1" applyFont="1" applyBorder="1" applyAlignment="1" applyProtection="1">
      <alignment horizontal="left"/>
    </xf>
    <xf numFmtId="0" fontId="4" fillId="0" borderId="0" xfId="0" applyFont="1" applyProtection="1"/>
    <xf numFmtId="0" fontId="12" fillId="0" borderId="10" xfId="0" applyFont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vertical="top" wrapText="1"/>
    </xf>
    <xf numFmtId="164" fontId="11" fillId="2" borderId="20" xfId="1" applyNumberFormat="1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4" fontId="8" fillId="2" borderId="9" xfId="0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vertical="center"/>
    </xf>
    <xf numFmtId="164" fontId="8" fillId="2" borderId="20" xfId="1" applyNumberFormat="1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vertical="top" wrapText="1"/>
    </xf>
    <xf numFmtId="0" fontId="8" fillId="2" borderId="3" xfId="0" applyFont="1" applyFill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 vertical="center"/>
    </xf>
    <xf numFmtId="164" fontId="8" fillId="2" borderId="13" xfId="1" applyNumberFormat="1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wrapText="1"/>
    </xf>
    <xf numFmtId="0" fontId="8" fillId="2" borderId="6" xfId="0" applyFont="1" applyFill="1" applyBorder="1" applyAlignment="1" applyProtection="1">
      <alignment vertical="center" wrapText="1"/>
    </xf>
    <xf numFmtId="0" fontId="4" fillId="2" borderId="0" xfId="0" applyFont="1" applyFill="1" applyProtection="1"/>
    <xf numFmtId="0" fontId="8" fillId="0" borderId="6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center" vertical="center" wrapText="1"/>
    </xf>
    <xf numFmtId="164" fontId="8" fillId="0" borderId="13" xfId="1" applyNumberFormat="1" applyFont="1" applyBorder="1" applyAlignment="1" applyProtection="1">
      <alignment vertical="center"/>
    </xf>
    <xf numFmtId="0" fontId="39" fillId="2" borderId="0" xfId="0" applyFont="1" applyFill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164" fontId="8" fillId="0" borderId="52" xfId="1" applyNumberFormat="1" applyFont="1" applyBorder="1" applyAlignment="1" applyProtection="1">
      <alignment vertical="center"/>
    </xf>
    <xf numFmtId="164" fontId="8" fillId="0" borderId="55" xfId="1" applyNumberFormat="1" applyFont="1" applyBorder="1" applyAlignment="1" applyProtection="1">
      <alignment vertical="center"/>
    </xf>
    <xf numFmtId="164" fontId="6" fillId="0" borderId="52" xfId="1" applyNumberFormat="1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164" fontId="6" fillId="0" borderId="48" xfId="1" applyNumberFormat="1" applyFont="1" applyBorder="1" applyAlignment="1" applyProtection="1">
      <alignment vertical="center"/>
    </xf>
    <xf numFmtId="164" fontId="6" fillId="0" borderId="54" xfId="1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6" fillId="3" borderId="42" xfId="0" applyFont="1" applyFill="1" applyBorder="1" applyAlignment="1" applyProtection="1">
      <alignment horizontal="center" vertical="center"/>
    </xf>
    <xf numFmtId="0" fontId="7" fillId="3" borderId="43" xfId="0" applyFont="1" applyFill="1" applyBorder="1" applyAlignment="1" applyProtection="1">
      <alignment vertical="center" wrapText="1"/>
    </xf>
    <xf numFmtId="0" fontId="35" fillId="3" borderId="44" xfId="0" applyFont="1" applyFill="1" applyBorder="1" applyAlignment="1" applyProtection="1">
      <alignment vertical="center"/>
    </xf>
    <xf numFmtId="0" fontId="35" fillId="3" borderId="51" xfId="0" applyFont="1" applyFill="1" applyBorder="1" applyAlignment="1" applyProtection="1">
      <alignment vertical="center"/>
    </xf>
    <xf numFmtId="0" fontId="35" fillId="3" borderId="52" xfId="0" applyFont="1" applyFill="1" applyBorder="1" applyAlignment="1" applyProtection="1">
      <alignment vertical="center"/>
    </xf>
    <xf numFmtId="0" fontId="32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wrapText="1"/>
    </xf>
    <xf numFmtId="0" fontId="31" fillId="2" borderId="3" xfId="0" applyFont="1" applyFill="1" applyBorder="1" applyAlignment="1" applyProtection="1">
      <alignment horizontal="left" vertical="top" wrapText="1"/>
    </xf>
    <xf numFmtId="4" fontId="11" fillId="7" borderId="37" xfId="0" applyNumberFormat="1" applyFont="1" applyFill="1" applyBorder="1" applyAlignment="1" applyProtection="1">
      <alignment horizontal="right" vertical="center"/>
    </xf>
    <xf numFmtId="166" fontId="15" fillId="7" borderId="36" xfId="0" applyNumberFormat="1" applyFont="1" applyFill="1" applyBorder="1" applyAlignment="1" applyProtection="1">
      <alignment horizontal="right" vertical="center"/>
    </xf>
    <xf numFmtId="166" fontId="15" fillId="7" borderId="38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Protection="1"/>
    <xf numFmtId="4" fontId="11" fillId="0" borderId="0" xfId="0" applyNumberFormat="1" applyFont="1" applyFill="1" applyBorder="1" applyProtection="1"/>
    <xf numFmtId="0" fontId="15" fillId="3" borderId="10" xfId="0" applyFont="1" applyFill="1" applyBorder="1" applyAlignment="1" applyProtection="1">
      <alignment horizontal="center" vertical="center" wrapText="1"/>
    </xf>
    <xf numFmtId="49" fontId="15" fillId="3" borderId="3" xfId="0" applyNumberFormat="1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1" fontId="15" fillId="3" borderId="3" xfId="0" applyNumberFormat="1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 wrapText="1"/>
    </xf>
    <xf numFmtId="4" fontId="15" fillId="3" borderId="13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49" fontId="11" fillId="0" borderId="3" xfId="0" applyNumberFormat="1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1" fontId="11" fillId="0" borderId="3" xfId="0" applyNumberFormat="1" applyFont="1" applyFill="1" applyBorder="1" applyAlignment="1" applyProtection="1">
      <alignment vertical="center"/>
    </xf>
    <xf numFmtId="4" fontId="11" fillId="0" borderId="3" xfId="0" applyNumberFormat="1" applyFont="1" applyFill="1" applyBorder="1" applyAlignment="1" applyProtection="1">
      <alignment vertical="center"/>
    </xf>
    <xf numFmtId="4" fontId="11" fillId="0" borderId="13" xfId="0" applyNumberFormat="1" applyFont="1" applyFill="1" applyBorder="1" applyAlignment="1" applyProtection="1">
      <alignment vertical="center"/>
    </xf>
    <xf numFmtId="0" fontId="15" fillId="3" borderId="10" xfId="0" applyFont="1" applyFill="1" applyBorder="1" applyAlignment="1" applyProtection="1">
      <alignment horizontal="center" vertical="center"/>
    </xf>
    <xf numFmtId="0" fontId="11" fillId="0" borderId="3" xfId="3" applyFont="1" applyBorder="1" applyAlignment="1" applyProtection="1">
      <alignment horizontal="left" vertical="center" wrapText="1"/>
    </xf>
    <xf numFmtId="1" fontId="11" fillId="0" borderId="3" xfId="0" applyNumberFormat="1" applyFont="1" applyFill="1" applyBorder="1" applyAlignment="1" applyProtection="1">
      <alignment horizontal="center" vertical="center"/>
    </xf>
    <xf numFmtId="4" fontId="11" fillId="0" borderId="1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Protection="1"/>
    <xf numFmtId="49" fontId="11" fillId="0" borderId="0" xfId="2" applyNumberFormat="1" applyFont="1" applyBorder="1" applyAlignment="1" applyProtection="1">
      <alignment horizontal="left"/>
    </xf>
    <xf numFmtId="0" fontId="11" fillId="0" borderId="0" xfId="2" applyFont="1" applyBorder="1" applyProtection="1"/>
    <xf numFmtId="0" fontId="11" fillId="0" borderId="3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/>
    </xf>
    <xf numFmtId="49" fontId="15" fillId="3" borderId="3" xfId="0" applyNumberFormat="1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horizontal="center" vertical="center"/>
    </xf>
    <xf numFmtId="1" fontId="11" fillId="3" borderId="3" xfId="0" applyNumberFormat="1" applyFont="1" applyFill="1" applyBorder="1" applyAlignment="1" applyProtection="1">
      <alignment horizontal="center" vertical="center"/>
    </xf>
    <xf numFmtId="4" fontId="11" fillId="3" borderId="3" xfId="0" applyNumberFormat="1" applyFont="1" applyFill="1" applyBorder="1" applyAlignment="1" applyProtection="1">
      <alignment vertical="center"/>
    </xf>
    <xf numFmtId="4" fontId="15" fillId="3" borderId="13" xfId="0" applyNumberFormat="1" applyFont="1" applyFill="1" applyBorder="1" applyAlignment="1" applyProtection="1">
      <alignment vertical="center"/>
    </xf>
    <xf numFmtId="49" fontId="15" fillId="0" borderId="3" xfId="0" applyNumberFormat="1" applyFont="1" applyFill="1" applyBorder="1" applyAlignment="1" applyProtection="1">
      <alignment vertical="center"/>
    </xf>
    <xf numFmtId="4" fontId="15" fillId="0" borderId="13" xfId="0" applyNumberFormat="1" applyFont="1" applyFill="1" applyBorder="1" applyAlignment="1" applyProtection="1">
      <alignment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4" fontId="11" fillId="0" borderId="13" xfId="3" applyNumberFormat="1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justify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justify" vertical="center" wrapText="1"/>
    </xf>
    <xf numFmtId="4" fontId="15" fillId="3" borderId="3" xfId="0" applyNumberFormat="1" applyFont="1" applyFill="1" applyBorder="1" applyAlignment="1" applyProtection="1">
      <alignment vertical="center"/>
    </xf>
    <xf numFmtId="0" fontId="15" fillId="0" borderId="3" xfId="0" applyFont="1" applyBorder="1" applyAlignment="1" applyProtection="1">
      <alignment horizontal="justify" vertical="center" wrapText="1"/>
    </xf>
    <xf numFmtId="0" fontId="11" fillId="0" borderId="3" xfId="0" applyFont="1" applyBorder="1" applyAlignment="1" applyProtection="1">
      <alignment horizontal="center" vertical="center"/>
    </xf>
    <xf numFmtId="0" fontId="11" fillId="0" borderId="3" xfId="0" applyNumberFormat="1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horizontal="left" vertical="center" wrapText="1"/>
    </xf>
    <xf numFmtId="49" fontId="11" fillId="0" borderId="3" xfId="0" applyNumberFormat="1" applyFont="1" applyFill="1" applyBorder="1" applyAlignment="1" applyProtection="1">
      <alignment vertical="center" wrapText="1"/>
    </xf>
    <xf numFmtId="0" fontId="11" fillId="0" borderId="10" xfId="0" applyFont="1" applyBorder="1" applyAlignment="1" applyProtection="1">
      <alignment horizontal="center" vertical="center"/>
    </xf>
    <xf numFmtId="1" fontId="11" fillId="0" borderId="3" xfId="0" applyNumberFormat="1" applyFont="1" applyBorder="1" applyAlignment="1" applyProtection="1">
      <alignment horizontal="center" vertical="center"/>
    </xf>
    <xf numFmtId="0" fontId="11" fillId="0" borderId="0" xfId="0" applyFont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vertical="justify"/>
    </xf>
    <xf numFmtId="0" fontId="11" fillId="0" borderId="0" xfId="0" applyFont="1" applyFill="1" applyBorder="1" applyAlignment="1" applyProtection="1">
      <alignment horizontal="center"/>
    </xf>
    <xf numFmtId="1" fontId="11" fillId="0" borderId="0" xfId="0" applyNumberFormat="1" applyFont="1" applyFill="1" applyBorder="1" applyProtection="1"/>
    <xf numFmtId="0" fontId="11" fillId="0" borderId="33" xfId="0" applyFont="1" applyFill="1" applyBorder="1" applyProtection="1"/>
    <xf numFmtId="0" fontId="11" fillId="0" borderId="50" xfId="0" applyFont="1" applyFill="1" applyBorder="1" applyProtection="1"/>
    <xf numFmtId="0" fontId="11" fillId="0" borderId="0" xfId="4" applyFont="1" applyBorder="1" applyAlignment="1" applyProtection="1">
      <alignment horizontal="center" vertical="center"/>
    </xf>
    <xf numFmtId="0" fontId="11" fillId="2" borderId="0" xfId="4" applyFont="1" applyFill="1" applyBorder="1" applyAlignment="1" applyProtection="1">
      <alignment horizontal="left" wrapText="1"/>
    </xf>
    <xf numFmtId="4" fontId="11" fillId="0" borderId="0" xfId="4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left" vertical="top" wrapText="1"/>
    </xf>
    <xf numFmtId="1" fontId="10" fillId="0" borderId="0" xfId="0" applyNumberFormat="1" applyFont="1" applyFill="1" applyBorder="1" applyAlignment="1" applyProtection="1">
      <alignment horizontal="center"/>
    </xf>
    <xf numFmtId="4" fontId="10" fillId="0" borderId="0" xfId="0" applyNumberFormat="1" applyFont="1" applyFill="1" applyBorder="1" applyProtection="1"/>
    <xf numFmtId="0" fontId="11" fillId="0" borderId="0" xfId="4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left" vertical="top" wrapText="1"/>
    </xf>
    <xf numFmtId="1" fontId="11" fillId="0" borderId="0" xfId="0" applyNumberFormat="1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4" fontId="11" fillId="0" borderId="0" xfId="0" applyNumberFormat="1" applyFont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  <protection locked="0"/>
    </xf>
    <xf numFmtId="4" fontId="11" fillId="0" borderId="3" xfId="3" applyNumberFormat="1" applyFont="1" applyFill="1" applyBorder="1" applyAlignment="1" applyProtection="1">
      <alignment horizontal="right" vertical="center" wrapText="1"/>
      <protection locked="0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3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 applyProtection="1">
      <alignment horizontal="left"/>
    </xf>
    <xf numFmtId="0" fontId="15" fillId="0" borderId="33" xfId="0" applyFont="1" applyFill="1" applyBorder="1" applyAlignment="1" applyProtection="1">
      <alignment horizontal="left"/>
    </xf>
    <xf numFmtId="0" fontId="15" fillId="0" borderId="29" xfId="0" applyFont="1" applyFill="1" applyBorder="1" applyAlignment="1" applyProtection="1">
      <alignment horizontal="left"/>
    </xf>
    <xf numFmtId="0" fontId="11" fillId="0" borderId="39" xfId="0" applyFont="1" applyFill="1" applyBorder="1" applyAlignment="1" applyProtection="1">
      <alignment horizontal="left" vertical="center"/>
    </xf>
    <xf numFmtId="0" fontId="11" fillId="0" borderId="53" xfId="0" applyFont="1" applyFill="1" applyBorder="1" applyAlignment="1" applyProtection="1">
      <alignment horizontal="left" vertical="center"/>
    </xf>
    <xf numFmtId="0" fontId="11" fillId="0" borderId="40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left"/>
    </xf>
    <xf numFmtId="0" fontId="15" fillId="0" borderId="2" xfId="0" applyFont="1" applyFill="1" applyBorder="1" applyAlignment="1" applyProtection="1">
      <alignment horizontal="left"/>
    </xf>
    <xf numFmtId="0" fontId="15" fillId="0" borderId="24" xfId="0" applyFont="1" applyFill="1" applyBorder="1" applyAlignment="1" applyProtection="1">
      <alignment horizontal="left"/>
    </xf>
    <xf numFmtId="4" fontId="15" fillId="0" borderId="25" xfId="0" applyNumberFormat="1" applyFont="1" applyFill="1" applyBorder="1" applyAlignment="1" applyProtection="1">
      <alignment vertical="center"/>
    </xf>
    <xf numFmtId="0" fontId="4" fillId="0" borderId="3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4" fontId="15" fillId="0" borderId="4" xfId="0" applyNumberFormat="1" applyFont="1" applyFill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3" fillId="0" borderId="37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4" fontId="15" fillId="0" borderId="59" xfId="0" applyNumberFormat="1" applyFont="1" applyFill="1" applyBorder="1" applyAlignment="1" applyProtection="1">
      <alignment vertical="center"/>
    </xf>
    <xf numFmtId="0" fontId="0" fillId="0" borderId="50" xfId="0" applyBorder="1" applyAlignment="1">
      <alignment vertical="center"/>
    </xf>
    <xf numFmtId="0" fontId="0" fillId="0" borderId="60" xfId="0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6" fillId="0" borderId="39" xfId="1" applyNumberFormat="1" applyFont="1" applyBorder="1" applyAlignment="1" applyProtection="1">
      <alignment horizontal="left" vertical="center"/>
    </xf>
    <xf numFmtId="164" fontId="6" fillId="0" borderId="53" xfId="1" applyNumberFormat="1" applyFont="1" applyBorder="1" applyAlignment="1" applyProtection="1">
      <alignment horizontal="left" vertical="center"/>
    </xf>
    <xf numFmtId="164" fontId="6" fillId="0" borderId="40" xfId="1" applyNumberFormat="1" applyFont="1" applyBorder="1" applyAlignment="1" applyProtection="1">
      <alignment horizontal="left" vertical="center"/>
    </xf>
    <xf numFmtId="0" fontId="7" fillId="3" borderId="37" xfId="0" applyFont="1" applyFill="1" applyBorder="1" applyAlignment="1" applyProtection="1">
      <alignment horizontal="left" wrapText="1"/>
    </xf>
    <xf numFmtId="0" fontId="7" fillId="3" borderId="38" xfId="0" applyFont="1" applyFill="1" applyBorder="1" applyAlignment="1" applyProtection="1">
      <alignment horizontal="left" wrapText="1"/>
    </xf>
    <xf numFmtId="0" fontId="37" fillId="2" borderId="2" xfId="0" applyFont="1" applyFill="1" applyBorder="1" applyAlignment="1" applyProtection="1">
      <alignment horizontal="left" vertical="center" wrapText="1"/>
    </xf>
    <xf numFmtId="0" fontId="37" fillId="2" borderId="7" xfId="0" applyFont="1" applyFill="1" applyBorder="1" applyAlignment="1" applyProtection="1">
      <alignment horizontal="left" vertical="center" wrapText="1"/>
    </xf>
    <xf numFmtId="164" fontId="8" fillId="0" borderId="41" xfId="1" applyNumberFormat="1" applyFont="1" applyBorder="1" applyAlignment="1" applyProtection="1">
      <alignment horizontal="left" vertical="center"/>
    </xf>
    <xf numFmtId="164" fontId="8" fillId="0" borderId="51" xfId="1" applyNumberFormat="1" applyFont="1" applyBorder="1" applyAlignment="1" applyProtection="1">
      <alignment horizontal="left" vertical="center"/>
    </xf>
    <xf numFmtId="164" fontId="8" fillId="0" borderId="43" xfId="1" applyNumberFormat="1" applyFont="1" applyBorder="1" applyAlignment="1" applyProtection="1">
      <alignment horizontal="left" vertical="center"/>
    </xf>
    <xf numFmtId="164" fontId="8" fillId="0" borderId="31" xfId="1" applyNumberFormat="1" applyFont="1" applyBorder="1" applyAlignment="1" applyProtection="1">
      <alignment horizontal="left" vertical="center"/>
    </xf>
    <xf numFmtId="164" fontId="8" fillId="0" borderId="45" xfId="1" applyNumberFormat="1" applyFont="1" applyBorder="1" applyAlignment="1" applyProtection="1">
      <alignment horizontal="left" vertical="center"/>
    </xf>
    <xf numFmtId="164" fontId="8" fillId="0" borderId="30" xfId="1" applyNumberFormat="1" applyFont="1" applyBorder="1" applyAlignment="1" applyProtection="1">
      <alignment horizontal="left" vertical="center"/>
    </xf>
    <xf numFmtId="164" fontId="6" fillId="0" borderId="41" xfId="1" applyNumberFormat="1" applyFont="1" applyBorder="1" applyAlignment="1" applyProtection="1">
      <alignment horizontal="left" vertical="center"/>
    </xf>
    <xf numFmtId="164" fontId="6" fillId="0" borderId="51" xfId="1" applyNumberFormat="1" applyFont="1" applyBorder="1" applyAlignment="1" applyProtection="1">
      <alignment horizontal="left" vertical="center"/>
    </xf>
    <xf numFmtId="164" fontId="6" fillId="0" borderId="43" xfId="1" applyNumberFormat="1" applyFont="1" applyBorder="1" applyAlignment="1" applyProtection="1">
      <alignment horizontal="left" vertical="center"/>
    </xf>
    <xf numFmtId="164" fontId="6" fillId="0" borderId="32" xfId="1" applyNumberFormat="1" applyFont="1" applyBorder="1" applyAlignment="1" applyProtection="1">
      <alignment horizontal="left" vertical="center"/>
    </xf>
    <xf numFmtId="164" fontId="6" fillId="0" borderId="5" xfId="1" applyNumberFormat="1" applyFont="1" applyBorder="1" applyAlignment="1" applyProtection="1">
      <alignment horizontal="left" vertical="center"/>
    </xf>
    <xf numFmtId="164" fontId="6" fillId="0" borderId="6" xfId="1" applyNumberFormat="1" applyFont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 wrapText="1"/>
    </xf>
    <xf numFmtId="0" fontId="7" fillId="3" borderId="7" xfId="0" applyFont="1" applyFill="1" applyBorder="1" applyAlignment="1" applyProtection="1">
      <alignment horizontal="left" wrapText="1"/>
    </xf>
    <xf numFmtId="49" fontId="15" fillId="7" borderId="1" xfId="0" applyNumberFormat="1" applyFont="1" applyFill="1" applyBorder="1" applyAlignment="1" applyProtection="1">
      <alignment horizontal="left" vertical="center" wrapText="1"/>
    </xf>
    <xf numFmtId="49" fontId="15" fillId="7" borderId="2" xfId="0" applyNumberFormat="1" applyFont="1" applyFill="1" applyBorder="1" applyAlignment="1" applyProtection="1">
      <alignment horizontal="left" vertical="center" wrapText="1"/>
    </xf>
    <xf numFmtId="49" fontId="15" fillId="7" borderId="35" xfId="0" applyNumberFormat="1" applyFont="1" applyFill="1" applyBorder="1" applyAlignment="1" applyProtection="1">
      <alignment horizontal="left" vertical="center" wrapText="1"/>
    </xf>
    <xf numFmtId="49" fontId="15" fillId="7" borderId="37" xfId="0" applyNumberFormat="1" applyFont="1" applyFill="1" applyBorder="1" applyAlignment="1" applyProtection="1">
      <alignment horizontal="left" vertical="center" wrapText="1"/>
    </xf>
    <xf numFmtId="49" fontId="15" fillId="3" borderId="42" xfId="0" applyNumberFormat="1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vertical="center"/>
    </xf>
    <xf numFmtId="0" fontId="9" fillId="3" borderId="12" xfId="0" applyFont="1" applyFill="1" applyBorder="1" applyAlignment="1" applyProtection="1">
      <alignment vertical="center"/>
    </xf>
    <xf numFmtId="49" fontId="15" fillId="3" borderId="3" xfId="0" applyNumberFormat="1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49" fontId="15" fillId="3" borderId="3" xfId="0" applyNumberFormat="1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7" fillId="3" borderId="1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7">
    <cellStyle name="Navadno" xfId="0" builtinId="0"/>
    <cellStyle name="Navadno 2" xfId="2"/>
    <cellStyle name="Navadno 3" xfId="4"/>
    <cellStyle name="Navadno_List1" xfId="3"/>
    <cellStyle name="Valuta" xfId="1" builtinId="4"/>
    <cellStyle name="Valuta 2" xfId="5"/>
    <cellStyle name="Vejica 2" xfId="6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F21" sqref="F21"/>
    </sheetView>
  </sheetViews>
  <sheetFormatPr defaultColWidth="9.140625" defaultRowHeight="12.75" x14ac:dyDescent="0.2"/>
  <cols>
    <col min="1" max="1" width="8.140625" style="81" customWidth="1"/>
    <col min="2" max="2" width="11" style="81" customWidth="1"/>
    <col min="3" max="3" width="25.5703125" style="81" bestFit="1" customWidth="1"/>
    <col min="4" max="4" width="8.42578125" style="81" customWidth="1"/>
    <col min="5" max="5" width="20.28515625" style="81" customWidth="1"/>
    <col min="6" max="6" width="17.85546875" style="81" customWidth="1"/>
    <col min="7" max="10" width="9.140625" style="81"/>
    <col min="11" max="11" width="9.42578125" style="81" bestFit="1" customWidth="1"/>
    <col min="12" max="16384" width="9.140625" style="81"/>
  </cols>
  <sheetData>
    <row r="1" spans="1:11" ht="15.75" x14ac:dyDescent="0.2">
      <c r="A1" s="79" t="s">
        <v>67</v>
      </c>
      <c r="B1" s="79"/>
      <c r="C1" s="79"/>
      <c r="D1" s="79"/>
      <c r="E1" s="79"/>
      <c r="F1" s="79"/>
      <c r="G1" s="80"/>
      <c r="H1" s="80"/>
    </row>
    <row r="2" spans="1:11" s="83" customFormat="1" ht="51" customHeight="1" x14ac:dyDescent="0.25">
      <c r="A2" s="326" t="s">
        <v>75</v>
      </c>
      <c r="B2" s="327"/>
      <c r="C2" s="327"/>
      <c r="D2" s="327"/>
      <c r="E2" s="327"/>
      <c r="F2" s="327"/>
      <c r="G2" s="82"/>
      <c r="H2" s="82"/>
    </row>
    <row r="3" spans="1:11" s="83" customFormat="1" ht="15.75" thickBot="1" x14ac:dyDescent="0.3">
      <c r="A3" s="346" t="s">
        <v>111</v>
      </c>
      <c r="B3" s="347"/>
      <c r="C3" s="347"/>
      <c r="D3" s="347"/>
      <c r="E3" s="347"/>
      <c r="F3" s="347"/>
      <c r="G3" s="82"/>
      <c r="H3" s="82"/>
    </row>
    <row r="4" spans="1:11" ht="13.5" thickBot="1" x14ac:dyDescent="0.25">
      <c r="A4" s="328" t="s">
        <v>68</v>
      </c>
      <c r="B4" s="329"/>
      <c r="C4" s="329"/>
      <c r="D4" s="329"/>
      <c r="E4" s="329"/>
      <c r="F4" s="330"/>
    </row>
    <row r="5" spans="1:11" ht="21" customHeight="1" x14ac:dyDescent="0.2">
      <c r="A5" s="95" t="s">
        <v>70</v>
      </c>
      <c r="B5" s="340" t="s">
        <v>135</v>
      </c>
      <c r="C5" s="341"/>
      <c r="D5" s="341"/>
      <c r="E5" s="342"/>
      <c r="F5" s="93">
        <f>'Predračun G1-1-0243 '!F22</f>
        <v>24750</v>
      </c>
    </row>
    <row r="6" spans="1:11" ht="21" customHeight="1" x14ac:dyDescent="0.2">
      <c r="A6" s="96" t="s">
        <v>58</v>
      </c>
      <c r="B6" s="343" t="s">
        <v>143</v>
      </c>
      <c r="C6" s="344"/>
      <c r="D6" s="344"/>
      <c r="E6" s="345"/>
      <c r="F6" s="84">
        <f>'Predračun PLO 1, 2 in 3'!F21</f>
        <v>0</v>
      </c>
    </row>
    <row r="7" spans="1:11" ht="21" customHeight="1" x14ac:dyDescent="0.2">
      <c r="A7" s="96" t="s">
        <v>76</v>
      </c>
      <c r="B7" s="343" t="s">
        <v>77</v>
      </c>
      <c r="C7" s="344"/>
      <c r="D7" s="344"/>
      <c r="E7" s="345"/>
      <c r="F7" s="84">
        <f>'Predračun PLO 1, 2 in 3'!F45</f>
        <v>0</v>
      </c>
    </row>
    <row r="8" spans="1:11" ht="21" customHeight="1" x14ac:dyDescent="0.2">
      <c r="A8" s="97" t="s">
        <v>79</v>
      </c>
      <c r="B8" s="343" t="s">
        <v>78</v>
      </c>
      <c r="C8" s="344"/>
      <c r="D8" s="344"/>
      <c r="E8" s="345"/>
      <c r="F8" s="94">
        <f>'Predračun PLO 1, 2 in 3'!F70</f>
        <v>0</v>
      </c>
    </row>
    <row r="9" spans="1:11" ht="21" customHeight="1" x14ac:dyDescent="0.2">
      <c r="A9" s="96" t="s">
        <v>81</v>
      </c>
      <c r="B9" s="343" t="s">
        <v>80</v>
      </c>
      <c r="C9" s="344"/>
      <c r="D9" s="344"/>
      <c r="E9" s="345"/>
      <c r="F9" s="84">
        <f>'Predračun Brezno faza G1-1-0243'!F38</f>
        <v>0</v>
      </c>
    </row>
    <row r="10" spans="1:11" ht="21" customHeight="1" thickBot="1" x14ac:dyDescent="0.25">
      <c r="A10" s="170">
        <v>3</v>
      </c>
      <c r="B10" s="348" t="s">
        <v>131</v>
      </c>
      <c r="C10" s="349"/>
      <c r="D10" s="349"/>
      <c r="E10" s="350"/>
      <c r="F10" s="171">
        <f>'Tuje storitve'!F11</f>
        <v>0</v>
      </c>
    </row>
    <row r="11" spans="1:11" ht="19.5" customHeight="1" thickTop="1" x14ac:dyDescent="0.2">
      <c r="A11" s="86"/>
      <c r="B11" s="87"/>
      <c r="C11" s="331" t="s">
        <v>21</v>
      </c>
      <c r="D11" s="332"/>
      <c r="E11" s="333"/>
      <c r="F11" s="98">
        <f>SUM(F5:F9)</f>
        <v>24750</v>
      </c>
    </row>
    <row r="12" spans="1:11" ht="19.5" customHeight="1" thickBot="1" x14ac:dyDescent="0.25">
      <c r="A12" s="86"/>
      <c r="B12" s="88"/>
      <c r="C12" s="334" t="s">
        <v>73</v>
      </c>
      <c r="D12" s="335"/>
      <c r="E12" s="336"/>
      <c r="F12" s="85">
        <f>ROUND(F11*0.22,2)</f>
        <v>5445</v>
      </c>
    </row>
    <row r="13" spans="1:11" ht="19.5" customHeight="1" thickBot="1" x14ac:dyDescent="0.25">
      <c r="A13" s="86"/>
      <c r="B13" s="89"/>
      <c r="C13" s="337" t="s">
        <v>74</v>
      </c>
      <c r="D13" s="338"/>
      <c r="E13" s="339"/>
      <c r="F13" s="90">
        <f>ROUND(SUM(F11:F12),2)</f>
        <v>30195</v>
      </c>
      <c r="K13" s="135"/>
    </row>
    <row r="14" spans="1:11" x14ac:dyDescent="0.2">
      <c r="F14" s="133"/>
      <c r="J14" s="81" t="s">
        <v>18</v>
      </c>
      <c r="K14" s="135"/>
    </row>
    <row r="15" spans="1:11" x14ac:dyDescent="0.2">
      <c r="B15" s="81" t="s">
        <v>18</v>
      </c>
      <c r="K15" s="135"/>
    </row>
    <row r="16" spans="1:11" x14ac:dyDescent="0.2">
      <c r="A16" s="91"/>
      <c r="K16" s="135"/>
    </row>
    <row r="17" spans="2:11" x14ac:dyDescent="0.2">
      <c r="K17" s="135"/>
    </row>
    <row r="18" spans="2:11" x14ac:dyDescent="0.2">
      <c r="F18" s="81" t="s">
        <v>18</v>
      </c>
      <c r="K18" s="135"/>
    </row>
    <row r="19" spans="2:11" x14ac:dyDescent="0.2">
      <c r="B19" s="81" t="s">
        <v>18</v>
      </c>
      <c r="C19" s="92"/>
      <c r="E19" s="81" t="s">
        <v>18</v>
      </c>
      <c r="K19" s="135"/>
    </row>
  </sheetData>
  <sheetProtection password="E95E" sheet="1" objects="1" scenarios="1"/>
  <mergeCells count="12">
    <mergeCell ref="A2:F2"/>
    <mergeCell ref="A4:F4"/>
    <mergeCell ref="C11:E11"/>
    <mergeCell ref="C12:E12"/>
    <mergeCell ref="C13:E13"/>
    <mergeCell ref="B5:E5"/>
    <mergeCell ref="B6:E6"/>
    <mergeCell ref="B7:E7"/>
    <mergeCell ref="B8:E8"/>
    <mergeCell ref="B9:E9"/>
    <mergeCell ref="A3:F3"/>
    <mergeCell ref="B10:E10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4" workbookViewId="0">
      <selection activeCell="L6" sqref="L6"/>
    </sheetView>
  </sheetViews>
  <sheetFormatPr defaultColWidth="9.140625" defaultRowHeight="15" x14ac:dyDescent="0.25"/>
  <cols>
    <col min="1" max="1" width="5.85546875" style="10" customWidth="1"/>
    <col min="2" max="2" width="13" style="7" customWidth="1"/>
    <col min="3" max="3" width="11.85546875" style="7" customWidth="1"/>
    <col min="4" max="6" width="10.42578125" style="7" customWidth="1"/>
    <col min="7" max="12" width="13" style="7" customWidth="1"/>
    <col min="13" max="15" width="13" style="132" customWidth="1"/>
    <col min="16" max="16" width="13" style="7" customWidth="1"/>
    <col min="17" max="17" width="65.85546875" style="122" customWidth="1"/>
    <col min="18" max="18" width="16.28515625" style="182" customWidth="1"/>
    <col min="19" max="16384" width="9.140625" style="7"/>
  </cols>
  <sheetData>
    <row r="1" spans="1:18" s="4" customFormat="1" ht="22.5" customHeight="1" thickBot="1" x14ac:dyDescent="0.3">
      <c r="A1" s="351" t="s">
        <v>20</v>
      </c>
      <c r="B1" s="352"/>
      <c r="C1" s="352"/>
      <c r="D1" s="353"/>
      <c r="E1" s="354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6"/>
      <c r="Q1" s="124" t="s">
        <v>29</v>
      </c>
      <c r="R1" s="136"/>
    </row>
    <row r="2" spans="1:18" s="8" customFormat="1" ht="77.25" customHeight="1" thickBot="1" x14ac:dyDescent="0.3">
      <c r="A2" s="16"/>
      <c r="B2" s="12" t="s">
        <v>0</v>
      </c>
      <c r="C2" s="12" t="s">
        <v>1</v>
      </c>
      <c r="D2" s="12" t="s">
        <v>26</v>
      </c>
      <c r="E2" s="12" t="s">
        <v>25</v>
      </c>
      <c r="F2" s="12" t="s">
        <v>27</v>
      </c>
      <c r="G2" s="12" t="s">
        <v>28</v>
      </c>
      <c r="H2" s="12" t="s">
        <v>123</v>
      </c>
      <c r="I2" s="12" t="s">
        <v>32</v>
      </c>
      <c r="J2" s="12" t="s">
        <v>33</v>
      </c>
      <c r="K2" s="17" t="s">
        <v>138</v>
      </c>
      <c r="L2" s="17" t="s">
        <v>137</v>
      </c>
      <c r="M2" s="183" t="s">
        <v>125</v>
      </c>
      <c r="N2" s="184" t="s">
        <v>144</v>
      </c>
      <c r="O2" s="184" t="s">
        <v>145</v>
      </c>
      <c r="P2" s="12" t="s">
        <v>34</v>
      </c>
      <c r="Q2" s="119" t="s">
        <v>19</v>
      </c>
      <c r="R2" s="179"/>
    </row>
    <row r="3" spans="1:18" s="4" customFormat="1" ht="204.95" customHeight="1" x14ac:dyDescent="0.25">
      <c r="A3" s="65">
        <v>1</v>
      </c>
      <c r="B3" s="6">
        <v>2394</v>
      </c>
      <c r="C3" s="6">
        <v>2431</v>
      </c>
      <c r="D3" s="130">
        <f>C3-B3</f>
        <v>37</v>
      </c>
      <c r="E3" s="6">
        <v>6</v>
      </c>
      <c r="F3" s="6">
        <v>260</v>
      </c>
      <c r="G3" s="6">
        <v>10</v>
      </c>
      <c r="H3" s="130">
        <v>120</v>
      </c>
      <c r="I3" s="6">
        <v>50</v>
      </c>
      <c r="J3" s="6">
        <v>15</v>
      </c>
      <c r="K3" s="11">
        <v>350</v>
      </c>
      <c r="L3" s="6"/>
      <c r="M3" s="130">
        <v>95</v>
      </c>
      <c r="N3" s="130"/>
      <c r="O3" s="130">
        <v>85</v>
      </c>
      <c r="P3" s="66">
        <v>50</v>
      </c>
      <c r="Q3" s="120" t="s">
        <v>146</v>
      </c>
      <c r="R3" s="180"/>
    </row>
    <row r="4" spans="1:18" s="4" customFormat="1" ht="146.25" customHeight="1" x14ac:dyDescent="0.25">
      <c r="A4" s="68">
        <v>2</v>
      </c>
      <c r="B4" s="1">
        <v>2560</v>
      </c>
      <c r="C4" s="1">
        <v>2653</v>
      </c>
      <c r="D4" s="130">
        <f t="shared" ref="D4:D7" si="0">C4-B4</f>
        <v>93</v>
      </c>
      <c r="E4" s="1">
        <v>3</v>
      </c>
      <c r="F4" s="1">
        <v>110</v>
      </c>
      <c r="G4" s="5">
        <v>10</v>
      </c>
      <c r="H4" s="5">
        <f>23*2</f>
        <v>46</v>
      </c>
      <c r="I4" s="5">
        <v>25</v>
      </c>
      <c r="J4" s="5">
        <v>10</v>
      </c>
      <c r="K4" s="5"/>
      <c r="L4" s="185">
        <v>120</v>
      </c>
      <c r="M4" s="5">
        <v>60</v>
      </c>
      <c r="N4" s="5">
        <v>50</v>
      </c>
      <c r="O4" s="5"/>
      <c r="P4" s="67">
        <v>80</v>
      </c>
      <c r="Q4" s="121" t="s">
        <v>148</v>
      </c>
      <c r="R4" s="181" t="s">
        <v>147</v>
      </c>
    </row>
    <row r="5" spans="1:18" s="4" customFormat="1" ht="178.5" x14ac:dyDescent="0.25">
      <c r="A5" s="70">
        <v>3</v>
      </c>
      <c r="B5" s="1">
        <v>4008</v>
      </c>
      <c r="C5" s="1">
        <v>4154</v>
      </c>
      <c r="D5" s="130">
        <f t="shared" si="0"/>
        <v>146</v>
      </c>
      <c r="E5" s="1">
        <v>15</v>
      </c>
      <c r="F5" s="1">
        <v>3132</v>
      </c>
      <c r="G5" s="1">
        <v>40</v>
      </c>
      <c r="H5" s="1">
        <f>140*3</f>
        <v>420</v>
      </c>
      <c r="I5" s="1">
        <v>50</v>
      </c>
      <c r="J5" s="1">
        <v>30</v>
      </c>
      <c r="K5" s="1">
        <v>230</v>
      </c>
      <c r="L5" s="123">
        <v>3445</v>
      </c>
      <c r="M5" s="5">
        <v>348</v>
      </c>
      <c r="N5" s="5">
        <v>1250</v>
      </c>
      <c r="O5" s="5"/>
      <c r="P5" s="67">
        <v>155</v>
      </c>
      <c r="Q5" s="121" t="s">
        <v>149</v>
      </c>
      <c r="R5" s="180"/>
    </row>
    <row r="6" spans="1:18" s="4" customFormat="1" ht="84.75" customHeight="1" x14ac:dyDescent="0.25">
      <c r="A6" s="127">
        <v>4</v>
      </c>
      <c r="B6" s="1" t="s">
        <v>171</v>
      </c>
      <c r="C6" s="1"/>
      <c r="D6" s="5"/>
      <c r="E6" s="1"/>
      <c r="F6" s="1"/>
      <c r="G6" s="1">
        <v>4</v>
      </c>
      <c r="H6" s="1">
        <v>10</v>
      </c>
      <c r="I6" s="1">
        <v>3</v>
      </c>
      <c r="J6" s="1">
        <v>10</v>
      </c>
      <c r="K6" s="1"/>
      <c r="L6" s="123">
        <v>10</v>
      </c>
      <c r="M6" s="5"/>
      <c r="N6" s="5">
        <v>25</v>
      </c>
      <c r="O6" s="5"/>
      <c r="P6" s="192"/>
      <c r="Q6" s="193" t="s">
        <v>151</v>
      </c>
      <c r="R6" s="180"/>
    </row>
    <row r="7" spans="1:18" s="4" customFormat="1" ht="180" customHeight="1" thickBot="1" x14ac:dyDescent="0.3">
      <c r="A7" s="127">
        <v>5</v>
      </c>
      <c r="B7" s="186">
        <v>6815</v>
      </c>
      <c r="C7" s="186">
        <v>6928</v>
      </c>
      <c r="D7" s="131">
        <f t="shared" si="0"/>
        <v>113</v>
      </c>
      <c r="E7" s="187"/>
      <c r="F7" s="187"/>
      <c r="G7" s="187"/>
      <c r="H7" s="187"/>
      <c r="I7" s="187"/>
      <c r="J7" s="187"/>
      <c r="K7" s="187"/>
      <c r="L7" s="187"/>
      <c r="M7" s="188"/>
      <c r="N7" s="188"/>
      <c r="O7" s="189"/>
      <c r="P7" s="190">
        <v>120</v>
      </c>
      <c r="Q7" s="191" t="s">
        <v>150</v>
      </c>
      <c r="R7" s="180"/>
    </row>
    <row r="8" spans="1:18" s="4" customFormat="1" ht="22.5" customHeight="1" thickBot="1" x14ac:dyDescent="0.3">
      <c r="A8" s="128"/>
      <c r="B8" s="125" t="s">
        <v>21</v>
      </c>
      <c r="C8" s="126"/>
      <c r="D8" s="125">
        <f>SUM(D3:D7)</f>
        <v>389</v>
      </c>
      <c r="E8" s="125">
        <f t="shared" ref="E8:P8" si="1">SUM(E3:E7)</f>
        <v>24</v>
      </c>
      <c r="F8" s="125">
        <f t="shared" si="1"/>
        <v>3502</v>
      </c>
      <c r="G8" s="125">
        <f t="shared" si="1"/>
        <v>64</v>
      </c>
      <c r="H8" s="125">
        <f t="shared" si="1"/>
        <v>596</v>
      </c>
      <c r="I8" s="125">
        <f t="shared" si="1"/>
        <v>128</v>
      </c>
      <c r="J8" s="125">
        <f t="shared" si="1"/>
        <v>65</v>
      </c>
      <c r="K8" s="125">
        <f t="shared" si="1"/>
        <v>580</v>
      </c>
      <c r="L8" s="125">
        <f t="shared" si="1"/>
        <v>3575</v>
      </c>
      <c r="M8" s="125">
        <f t="shared" si="1"/>
        <v>503</v>
      </c>
      <c r="N8" s="125">
        <f t="shared" si="1"/>
        <v>1325</v>
      </c>
      <c r="O8" s="125">
        <f t="shared" si="1"/>
        <v>85</v>
      </c>
      <c r="P8" s="125">
        <f t="shared" si="1"/>
        <v>405</v>
      </c>
      <c r="Q8" s="129"/>
      <c r="R8" s="137"/>
    </row>
    <row r="40" spans="6:6" x14ac:dyDescent="0.25">
      <c r="F40" s="7" t="s">
        <v>172</v>
      </c>
    </row>
  </sheetData>
  <sheetProtection password="E95E" sheet="1" objects="1" scenarios="1"/>
  <mergeCells count="2">
    <mergeCell ref="A1:D1"/>
    <mergeCell ref="E1:P1"/>
  </mergeCells>
  <pageMargins left="0.7" right="0.7" top="0.75" bottom="0.75" header="0.3" footer="0.3"/>
  <pageSetup paperSize="8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4"/>
  <sheetViews>
    <sheetView zoomScaleNormal="100" workbookViewId="0">
      <selection activeCell="G9" sqref="G9"/>
    </sheetView>
  </sheetViews>
  <sheetFormatPr defaultColWidth="9.140625" defaultRowHeight="15" x14ac:dyDescent="0.25"/>
  <cols>
    <col min="1" max="1" width="3.5703125" style="233" customWidth="1"/>
    <col min="2" max="2" width="43" style="236" customWidth="1"/>
    <col min="3" max="3" width="8.5703125" style="236" customWidth="1"/>
    <col min="4" max="4" width="9" style="236" customWidth="1"/>
    <col min="5" max="5" width="13" style="236" customWidth="1"/>
    <col min="6" max="6" width="14.140625" style="236" customWidth="1"/>
    <col min="7" max="7" width="15.28515625" style="203" customWidth="1"/>
    <col min="8" max="8" width="12.42578125" style="203" customWidth="1"/>
    <col min="9" max="9" width="9.5703125" style="203" customWidth="1"/>
    <col min="10" max="10" width="8.42578125" style="203" customWidth="1"/>
    <col min="11" max="11" width="11" style="203" customWidth="1"/>
    <col min="12" max="12" width="10.42578125" style="203" customWidth="1"/>
    <col min="13" max="13" width="12.7109375" style="203" customWidth="1"/>
    <col min="14" max="14" width="13.85546875" style="203" customWidth="1"/>
    <col min="15" max="15" width="7.28515625" style="203" customWidth="1"/>
    <col min="16" max="16" width="8" style="203" customWidth="1"/>
    <col min="17" max="17" width="10" style="203" customWidth="1"/>
    <col min="18" max="18" width="14.7109375" style="203" customWidth="1"/>
    <col min="19" max="19" width="13.5703125" style="203" customWidth="1"/>
    <col min="20" max="20" width="13.85546875" style="203" customWidth="1"/>
    <col min="21" max="21" width="20.140625" style="203" customWidth="1"/>
    <col min="22" max="16384" width="9.140625" style="203"/>
  </cols>
  <sheetData>
    <row r="1" spans="1:93" x14ac:dyDescent="0.25">
      <c r="A1" s="197"/>
      <c r="B1" s="198" t="s">
        <v>2</v>
      </c>
      <c r="C1" s="199" t="s">
        <v>20</v>
      </c>
      <c r="D1" s="200"/>
      <c r="E1" s="200"/>
      <c r="F1" s="201"/>
      <c r="G1" s="202"/>
    </row>
    <row r="2" spans="1:93" ht="18.75" customHeight="1" thickBot="1" x14ac:dyDescent="0.3">
      <c r="A2" s="204"/>
      <c r="B2" s="360" t="s">
        <v>110</v>
      </c>
      <c r="C2" s="360"/>
      <c r="D2" s="360"/>
      <c r="E2" s="360"/>
      <c r="F2" s="361"/>
    </row>
    <row r="3" spans="1:93" ht="127.5" customHeight="1" thickBot="1" x14ac:dyDescent="0.3">
      <c r="A3" s="204"/>
      <c r="B3" s="362" t="s">
        <v>165</v>
      </c>
      <c r="C3" s="362"/>
      <c r="D3" s="362"/>
      <c r="E3" s="362"/>
      <c r="F3" s="363"/>
    </row>
    <row r="4" spans="1:93" ht="15.75" thickBot="1" x14ac:dyDescent="0.3">
      <c r="A4" s="204"/>
      <c r="B4" s="205" t="s">
        <v>3</v>
      </c>
      <c r="C4" s="206" t="s">
        <v>4</v>
      </c>
      <c r="D4" s="206" t="s">
        <v>5</v>
      </c>
      <c r="E4" s="206" t="s">
        <v>6</v>
      </c>
      <c r="F4" s="207" t="s">
        <v>7</v>
      </c>
    </row>
    <row r="5" spans="1:93" ht="51" x14ac:dyDescent="0.25">
      <c r="A5" s="208">
        <v>1</v>
      </c>
      <c r="B5" s="209" t="s">
        <v>164</v>
      </c>
      <c r="C5" s="139" t="s">
        <v>88</v>
      </c>
      <c r="D5" s="140">
        <v>1</v>
      </c>
      <c r="E5" s="175"/>
      <c r="F5" s="210">
        <f>ROUND(E5*D5,2)</f>
        <v>0</v>
      </c>
    </row>
    <row r="6" spans="1:93" ht="24" customHeight="1" x14ac:dyDescent="0.25">
      <c r="A6" s="211">
        <f>1+A5</f>
        <v>2</v>
      </c>
      <c r="B6" s="212" t="s">
        <v>126</v>
      </c>
      <c r="C6" s="213" t="s">
        <v>8</v>
      </c>
      <c r="D6" s="214">
        <v>1</v>
      </c>
      <c r="E6" s="74"/>
      <c r="F6" s="216">
        <f>ROUND(E6*D6,2)</f>
        <v>0</v>
      </c>
    </row>
    <row r="7" spans="1:93" ht="102" x14ac:dyDescent="0.25">
      <c r="A7" s="217">
        <f>1+A6</f>
        <v>3</v>
      </c>
      <c r="B7" s="218" t="s">
        <v>163</v>
      </c>
      <c r="C7" s="213" t="s">
        <v>8</v>
      </c>
      <c r="D7" s="214">
        <v>1</v>
      </c>
      <c r="E7" s="215">
        <v>22500</v>
      </c>
      <c r="F7" s="216">
        <f>ROUND(E7*D7,2)</f>
        <v>22500</v>
      </c>
    </row>
    <row r="8" spans="1:93" ht="25.5" x14ac:dyDescent="0.25">
      <c r="A8" s="217">
        <f>1+A7</f>
        <v>4</v>
      </c>
      <c r="B8" s="194" t="s">
        <v>157</v>
      </c>
      <c r="C8" s="219" t="s">
        <v>158</v>
      </c>
      <c r="D8" s="220">
        <v>100</v>
      </c>
      <c r="E8" s="195"/>
      <c r="F8" s="221">
        <f>ROUND(E8*D8,2)</f>
        <v>0</v>
      </c>
    </row>
    <row r="9" spans="1:93" ht="76.5" x14ac:dyDescent="0.25">
      <c r="A9" s="217">
        <f t="shared" ref="A9:A19" si="0">1+A8</f>
        <v>5</v>
      </c>
      <c r="B9" s="194" t="s">
        <v>159</v>
      </c>
      <c r="C9" s="219" t="s">
        <v>9</v>
      </c>
      <c r="D9" s="220">
        <v>100</v>
      </c>
      <c r="E9" s="2"/>
      <c r="F9" s="221">
        <f>ROUND(E9*D9,2)</f>
        <v>0</v>
      </c>
    </row>
    <row r="10" spans="1:93" ht="51.75" x14ac:dyDescent="0.25">
      <c r="A10" s="217">
        <f t="shared" si="0"/>
        <v>6</v>
      </c>
      <c r="B10" s="222" t="s">
        <v>113</v>
      </c>
      <c r="C10" s="219" t="s">
        <v>9</v>
      </c>
      <c r="D10" s="220">
        <f>'POPIS DEL s količinami'!H8</f>
        <v>596</v>
      </c>
      <c r="E10" s="2"/>
      <c r="F10" s="221">
        <f t="shared" ref="F10:F19" si="1">ROUND(E10*D10,2)</f>
        <v>0</v>
      </c>
    </row>
    <row r="11" spans="1:93" s="224" customFormat="1" ht="25.5" customHeight="1" x14ac:dyDescent="0.25">
      <c r="A11" s="217">
        <f t="shared" si="0"/>
        <v>7</v>
      </c>
      <c r="B11" s="223" t="s">
        <v>127</v>
      </c>
      <c r="C11" s="219" t="s">
        <v>10</v>
      </c>
      <c r="D11" s="220">
        <f>'POPIS DEL s količinami'!I8</f>
        <v>128</v>
      </c>
      <c r="E11" s="2"/>
      <c r="F11" s="221">
        <f t="shared" si="1"/>
        <v>0</v>
      </c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</row>
    <row r="12" spans="1:93" s="224" customFormat="1" ht="25.5" customHeight="1" x14ac:dyDescent="0.25">
      <c r="A12" s="217">
        <f t="shared" si="0"/>
        <v>8</v>
      </c>
      <c r="B12" s="223" t="s">
        <v>128</v>
      </c>
      <c r="C12" s="219" t="s">
        <v>10</v>
      </c>
      <c r="D12" s="220">
        <f>'POPIS DEL s količinami'!J8</f>
        <v>65</v>
      </c>
      <c r="E12" s="2"/>
      <c r="F12" s="221">
        <f t="shared" si="1"/>
        <v>0</v>
      </c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</row>
    <row r="13" spans="1:93" s="224" customFormat="1" ht="51" x14ac:dyDescent="0.25">
      <c r="A13" s="217">
        <f t="shared" si="0"/>
        <v>9</v>
      </c>
      <c r="B13" s="223" t="s">
        <v>11</v>
      </c>
      <c r="C13" s="219" t="s">
        <v>12</v>
      </c>
      <c r="D13" s="220">
        <f>'POPIS DEL s količinami'!G8</f>
        <v>64</v>
      </c>
      <c r="E13" s="2"/>
      <c r="F13" s="221">
        <f t="shared" si="1"/>
        <v>0</v>
      </c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</row>
    <row r="14" spans="1:93" s="224" customFormat="1" ht="127.5" x14ac:dyDescent="0.25">
      <c r="A14" s="217">
        <f t="shared" si="0"/>
        <v>10</v>
      </c>
      <c r="B14" s="225" t="s">
        <v>152</v>
      </c>
      <c r="C14" s="226" t="s">
        <v>9</v>
      </c>
      <c r="D14" s="220">
        <f>'POPIS DEL s količinami'!K8</f>
        <v>580</v>
      </c>
      <c r="E14" s="2"/>
      <c r="F14" s="227">
        <f t="shared" si="1"/>
        <v>0</v>
      </c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</row>
    <row r="15" spans="1:93" s="224" customFormat="1" ht="102" x14ac:dyDescent="0.25">
      <c r="A15" s="217">
        <f t="shared" si="0"/>
        <v>11</v>
      </c>
      <c r="B15" s="225" t="s">
        <v>162</v>
      </c>
      <c r="C15" s="226" t="s">
        <v>22</v>
      </c>
      <c r="D15" s="220">
        <f>'POPIS DEL s količinami'!O8</f>
        <v>85</v>
      </c>
      <c r="E15" s="2"/>
      <c r="F15" s="227">
        <f>ROUND(E15*D15,2)</f>
        <v>0</v>
      </c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</row>
    <row r="16" spans="1:93" s="224" customFormat="1" ht="63.75" x14ac:dyDescent="0.25">
      <c r="A16" s="217">
        <f t="shared" si="0"/>
        <v>12</v>
      </c>
      <c r="B16" s="225" t="s">
        <v>166</v>
      </c>
      <c r="C16" s="226" t="s">
        <v>9</v>
      </c>
      <c r="D16" s="220">
        <f>'POPIS DEL s količinami'!L8</f>
        <v>3575</v>
      </c>
      <c r="E16" s="2"/>
      <c r="F16" s="227">
        <f t="shared" si="1"/>
        <v>0</v>
      </c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</row>
    <row r="17" spans="1:93" s="224" customFormat="1" ht="102" x14ac:dyDescent="0.25">
      <c r="A17" s="217">
        <f t="shared" si="0"/>
        <v>13</v>
      </c>
      <c r="B17" s="225" t="s">
        <v>156</v>
      </c>
      <c r="C17" s="226" t="s">
        <v>22</v>
      </c>
      <c r="D17" s="220">
        <f>'POPIS DEL s količinami'!N8</f>
        <v>1325</v>
      </c>
      <c r="E17" s="2"/>
      <c r="F17" s="227">
        <f t="shared" si="1"/>
        <v>0</v>
      </c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</row>
    <row r="18" spans="1:93" s="224" customFormat="1" ht="63.75" x14ac:dyDescent="0.25">
      <c r="A18" s="217">
        <f t="shared" si="0"/>
        <v>14</v>
      </c>
      <c r="B18" s="225" t="s">
        <v>161</v>
      </c>
      <c r="C18" s="226" t="s">
        <v>22</v>
      </c>
      <c r="D18" s="220">
        <f>'POPIS DEL s količinami'!M8+'POPIS DEL s količinami'!N8</f>
        <v>1828</v>
      </c>
      <c r="E18" s="2"/>
      <c r="F18" s="227">
        <f>ROUND(E18*D18,2)</f>
        <v>0</v>
      </c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</row>
    <row r="19" spans="1:93" ht="26.25" thickBot="1" x14ac:dyDescent="0.3">
      <c r="A19" s="217">
        <f t="shared" si="0"/>
        <v>15</v>
      </c>
      <c r="B19" s="225" t="s">
        <v>153</v>
      </c>
      <c r="C19" s="226" t="s">
        <v>22</v>
      </c>
      <c r="D19" s="220">
        <f>'POPIS DEL s količinami'!M8</f>
        <v>503</v>
      </c>
      <c r="E19" s="2"/>
      <c r="F19" s="227">
        <f t="shared" si="1"/>
        <v>0</v>
      </c>
    </row>
    <row r="20" spans="1:93" ht="18" customHeight="1" x14ac:dyDescent="0.25">
      <c r="A20" s="228"/>
      <c r="B20" s="229"/>
      <c r="C20" s="364" t="s">
        <v>13</v>
      </c>
      <c r="D20" s="365"/>
      <c r="E20" s="366"/>
      <c r="F20" s="230">
        <f>ROUND(SUM(F5:F19),2)</f>
        <v>22500</v>
      </c>
    </row>
    <row r="21" spans="1:93" ht="17.25" customHeight="1" thickBot="1" x14ac:dyDescent="0.3">
      <c r="A21" s="228"/>
      <c r="B21" s="229"/>
      <c r="C21" s="367" t="s">
        <v>14</v>
      </c>
      <c r="D21" s="368"/>
      <c r="E21" s="369"/>
      <c r="F21" s="231">
        <f>ROUND(0.1*F20,2)</f>
        <v>2250</v>
      </c>
    </row>
    <row r="22" spans="1:93" ht="15.75" customHeight="1" x14ac:dyDescent="0.25">
      <c r="A22" s="228"/>
      <c r="B22" s="229"/>
      <c r="C22" s="370" t="s">
        <v>15</v>
      </c>
      <c r="D22" s="371"/>
      <c r="E22" s="372"/>
      <c r="F22" s="232">
        <f>ROUND(SUM(F20:F21),2)</f>
        <v>24750</v>
      </c>
    </row>
    <row r="23" spans="1:93" x14ac:dyDescent="0.25">
      <c r="B23" s="229"/>
      <c r="C23" s="373" t="s">
        <v>16</v>
      </c>
      <c r="D23" s="374"/>
      <c r="E23" s="375"/>
      <c r="F23" s="234">
        <f>ROUND(0.22*F22,2)</f>
        <v>5445</v>
      </c>
    </row>
    <row r="24" spans="1:93" ht="15.75" thickBot="1" x14ac:dyDescent="0.3">
      <c r="B24" s="229"/>
      <c r="C24" s="357" t="s">
        <v>17</v>
      </c>
      <c r="D24" s="358"/>
      <c r="E24" s="359"/>
      <c r="F24" s="235">
        <f>ROUND(F22+F23,2)</f>
        <v>30195</v>
      </c>
    </row>
  </sheetData>
  <sheetProtection password="E95E" sheet="1" objects="1" scenarios="1"/>
  <mergeCells count="7">
    <mergeCell ref="C24:E24"/>
    <mergeCell ref="B2:F2"/>
    <mergeCell ref="B3:F3"/>
    <mergeCell ref="C20:E20"/>
    <mergeCell ref="C21:E21"/>
    <mergeCell ref="C22:E22"/>
    <mergeCell ref="C23:E23"/>
  </mergeCells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47" zoomScaleNormal="100" workbookViewId="0">
      <selection activeCell="B62" sqref="B62"/>
    </sheetView>
  </sheetViews>
  <sheetFormatPr defaultColWidth="9.140625" defaultRowHeight="15" x14ac:dyDescent="0.25"/>
  <cols>
    <col min="1" max="1" width="3.5703125" style="243" customWidth="1"/>
    <col min="2" max="2" width="43" style="236" customWidth="1"/>
    <col min="3" max="3" width="8.5703125" style="236" customWidth="1"/>
    <col min="4" max="4" width="9" style="236" customWidth="1"/>
    <col min="5" max="5" width="11.140625" style="236" customWidth="1"/>
    <col min="6" max="6" width="14.140625" style="236" customWidth="1"/>
    <col min="7" max="7" width="15.28515625" style="203" customWidth="1"/>
    <col min="8" max="8" width="9.5703125" style="203" customWidth="1"/>
    <col min="9" max="9" width="8.42578125" style="203" customWidth="1"/>
    <col min="10" max="10" width="11" style="203" customWidth="1"/>
    <col min="11" max="11" width="10.42578125" style="203" customWidth="1"/>
    <col min="12" max="12" width="12.7109375" style="203" customWidth="1"/>
    <col min="13" max="13" width="13.85546875" style="203" customWidth="1"/>
    <col min="14" max="14" width="7.28515625" style="203" customWidth="1"/>
    <col min="15" max="15" width="8" style="203" customWidth="1"/>
    <col min="16" max="16" width="10" style="203" customWidth="1"/>
    <col min="17" max="17" width="14.7109375" style="203" customWidth="1"/>
    <col min="18" max="18" width="13.5703125" style="203" customWidth="1"/>
    <col min="19" max="19" width="13.85546875" style="203" customWidth="1"/>
    <col min="20" max="20" width="20.140625" style="203" customWidth="1"/>
    <col min="21" max="16384" width="9.140625" style="203"/>
  </cols>
  <sheetData>
    <row r="1" spans="1:7" ht="21.75" customHeight="1" thickBot="1" x14ac:dyDescent="0.3">
      <c r="A1" s="237"/>
      <c r="B1" s="238" t="s">
        <v>118</v>
      </c>
      <c r="C1" s="239" t="s">
        <v>20</v>
      </c>
      <c r="D1" s="240"/>
      <c r="E1" s="240"/>
      <c r="F1" s="241"/>
      <c r="G1" s="202"/>
    </row>
    <row r="2" spans="1:7" ht="30.75" customHeight="1" thickBot="1" x14ac:dyDescent="0.3">
      <c r="A2" s="242">
        <v>1</v>
      </c>
      <c r="B2" s="376" t="s">
        <v>175</v>
      </c>
      <c r="C2" s="377"/>
      <c r="D2" s="377"/>
      <c r="E2" s="377"/>
      <c r="F2" s="378"/>
    </row>
    <row r="3" spans="1:7" x14ac:dyDescent="0.25">
      <c r="A3" s="156"/>
      <c r="B3" s="75" t="s">
        <v>36</v>
      </c>
      <c r="C3" s="76" t="s">
        <v>37</v>
      </c>
      <c r="D3" s="77" t="s">
        <v>38</v>
      </c>
      <c r="E3" s="77" t="s">
        <v>39</v>
      </c>
      <c r="F3" s="78" t="s">
        <v>40</v>
      </c>
    </row>
    <row r="4" spans="1:7" x14ac:dyDescent="0.25">
      <c r="A4" s="157" t="s">
        <v>41</v>
      </c>
      <c r="B4" s="22" t="s">
        <v>23</v>
      </c>
      <c r="C4" s="23"/>
      <c r="D4" s="24"/>
      <c r="E4" s="24"/>
      <c r="F4" s="25"/>
    </row>
    <row r="5" spans="1:7" ht="63.75" x14ac:dyDescent="0.25">
      <c r="A5" s="164">
        <v>2</v>
      </c>
      <c r="B5" s="147" t="s">
        <v>134</v>
      </c>
      <c r="C5" s="139" t="s">
        <v>22</v>
      </c>
      <c r="D5" s="140">
        <v>120</v>
      </c>
      <c r="E5" s="175"/>
      <c r="F5" s="176">
        <f>ROUND(D5*E5,2)</f>
        <v>0</v>
      </c>
      <c r="G5" s="243"/>
    </row>
    <row r="6" spans="1:7" ht="38.25" x14ac:dyDescent="0.25">
      <c r="A6" s="164">
        <v>3</v>
      </c>
      <c r="B6" s="26" t="s">
        <v>42</v>
      </c>
      <c r="C6" s="27" t="s">
        <v>9</v>
      </c>
      <c r="D6" s="28">
        <v>300</v>
      </c>
      <c r="E6" s="29"/>
      <c r="F6" s="176">
        <f t="shared" ref="F6:F10" si="0">ROUND(D6*E6,2)</f>
        <v>0</v>
      </c>
      <c r="G6" s="244"/>
    </row>
    <row r="7" spans="1:7" ht="51" x14ac:dyDescent="0.25">
      <c r="A7" s="164">
        <v>4</v>
      </c>
      <c r="B7" s="26" t="s">
        <v>43</v>
      </c>
      <c r="C7" s="31" t="s">
        <v>44</v>
      </c>
      <c r="D7" s="28">
        <v>15</v>
      </c>
      <c r="E7" s="29"/>
      <c r="F7" s="176">
        <f t="shared" si="0"/>
        <v>0</v>
      </c>
    </row>
    <row r="8" spans="1:7" ht="25.5" customHeight="1" x14ac:dyDescent="0.25">
      <c r="A8" s="164">
        <v>5</v>
      </c>
      <c r="B8" s="26" t="s">
        <v>45</v>
      </c>
      <c r="C8" s="31" t="s">
        <v>44</v>
      </c>
      <c r="D8" s="28">
        <v>5</v>
      </c>
      <c r="E8" s="29"/>
      <c r="F8" s="176">
        <f t="shared" si="0"/>
        <v>0</v>
      </c>
    </row>
    <row r="9" spans="1:7" ht="25.5" x14ac:dyDescent="0.25">
      <c r="A9" s="164">
        <v>6</v>
      </c>
      <c r="B9" s="32" t="s">
        <v>46</v>
      </c>
      <c r="C9" s="27" t="s">
        <v>22</v>
      </c>
      <c r="D9" s="28">
        <v>50</v>
      </c>
      <c r="E9" s="29"/>
      <c r="F9" s="176">
        <f t="shared" si="0"/>
        <v>0</v>
      </c>
    </row>
    <row r="10" spans="1:7" ht="28.5" customHeight="1" thickBot="1" x14ac:dyDescent="0.3">
      <c r="A10" s="164">
        <v>7</v>
      </c>
      <c r="B10" s="33" t="s">
        <v>47</v>
      </c>
      <c r="C10" s="28" t="s">
        <v>22</v>
      </c>
      <c r="D10" s="28">
        <v>50</v>
      </c>
      <c r="E10" s="29"/>
      <c r="F10" s="176">
        <f t="shared" si="0"/>
        <v>0</v>
      </c>
    </row>
    <row r="11" spans="1:7" ht="16.5" customHeight="1" thickBot="1" x14ac:dyDescent="0.3">
      <c r="A11" s="379" t="s">
        <v>48</v>
      </c>
      <c r="B11" s="380"/>
      <c r="C11" s="34"/>
      <c r="D11" s="34"/>
      <c r="E11" s="35"/>
      <c r="F11" s="36">
        <f>SUM(F5:F10)</f>
        <v>0</v>
      </c>
    </row>
    <row r="12" spans="1:7" ht="21" customHeight="1" thickBot="1" x14ac:dyDescent="0.3">
      <c r="A12" s="148" t="s">
        <v>49</v>
      </c>
      <c r="B12" s="149" t="s">
        <v>136</v>
      </c>
      <c r="C12" s="150"/>
      <c r="D12" s="151"/>
      <c r="E12" s="151"/>
      <c r="F12" s="152"/>
    </row>
    <row r="13" spans="1:7" ht="306" x14ac:dyDescent="0.25">
      <c r="A13" s="159">
        <f>A10+1</f>
        <v>8</v>
      </c>
      <c r="B13" s="153" t="s">
        <v>167</v>
      </c>
      <c r="C13" s="174" t="s">
        <v>22</v>
      </c>
      <c r="D13" s="177">
        <f>'POPIS DEL s količinami'!P3</f>
        <v>50</v>
      </c>
      <c r="E13" s="178"/>
      <c r="F13" s="196">
        <f>ROUND(D13*E13,2)</f>
        <v>0</v>
      </c>
    </row>
    <row r="14" spans="1:7" ht="38.25" x14ac:dyDescent="0.25">
      <c r="A14" s="160">
        <v>8</v>
      </c>
      <c r="B14" s="172" t="s">
        <v>132</v>
      </c>
      <c r="C14" s="42" t="s">
        <v>9</v>
      </c>
      <c r="D14" s="43">
        <v>10</v>
      </c>
      <c r="E14" s="173"/>
      <c r="F14" s="30">
        <f t="shared" ref="F14:F15" si="1">ROUND(D14*E14,2)</f>
        <v>0</v>
      </c>
    </row>
    <row r="15" spans="1:7" ht="51" x14ac:dyDescent="0.25">
      <c r="A15" s="158">
        <v>9</v>
      </c>
      <c r="B15" s="245" t="s">
        <v>133</v>
      </c>
      <c r="C15" s="27" t="s">
        <v>9</v>
      </c>
      <c r="D15" s="44">
        <v>5</v>
      </c>
      <c r="E15" s="29"/>
      <c r="F15" s="30">
        <f t="shared" si="1"/>
        <v>0</v>
      </c>
    </row>
    <row r="16" spans="1:7" ht="15.75" thickBot="1" x14ac:dyDescent="0.3">
      <c r="A16" s="381" t="s">
        <v>50</v>
      </c>
      <c r="B16" s="382"/>
      <c r="C16" s="246"/>
      <c r="D16" s="246"/>
      <c r="E16" s="247"/>
      <c r="F16" s="248">
        <f>ROUND(SUM(F13:F15),2)</f>
        <v>0</v>
      </c>
    </row>
    <row r="17" spans="1:7" ht="16.5" customHeight="1" x14ac:dyDescent="0.25">
      <c r="A17" s="161" t="s">
        <v>41</v>
      </c>
      <c r="B17" s="45" t="s">
        <v>23</v>
      </c>
      <c r="C17" s="47"/>
      <c r="D17" s="45"/>
      <c r="E17" s="47"/>
      <c r="F17" s="48">
        <f>ROUND(F11,2)</f>
        <v>0</v>
      </c>
      <c r="G17" s="249"/>
    </row>
    <row r="18" spans="1:7" ht="15.75" customHeight="1" x14ac:dyDescent="0.25">
      <c r="A18" s="162" t="s">
        <v>49</v>
      </c>
      <c r="B18" s="59" t="s">
        <v>51</v>
      </c>
      <c r="C18" s="52"/>
      <c r="D18" s="53"/>
      <c r="E18" s="53"/>
      <c r="F18" s="54">
        <f>ROUND(F16,2)</f>
        <v>0</v>
      </c>
      <c r="G18" s="249"/>
    </row>
    <row r="19" spans="1:7" ht="17.25" customHeight="1" x14ac:dyDescent="0.25">
      <c r="A19" s="161"/>
      <c r="B19" s="45" t="s">
        <v>52</v>
      </c>
      <c r="C19" s="49"/>
      <c r="D19" s="50"/>
      <c r="E19" s="50"/>
      <c r="F19" s="46">
        <f>ROUND(SUM(F17:F18),2)</f>
        <v>0</v>
      </c>
      <c r="G19" s="249"/>
    </row>
    <row r="20" spans="1:7" x14ac:dyDescent="0.25">
      <c r="A20" s="161"/>
      <c r="B20" s="45" t="s">
        <v>53</v>
      </c>
      <c r="C20" s="49"/>
      <c r="D20" s="50"/>
      <c r="E20" s="50"/>
      <c r="F20" s="46">
        <f>ROUND(F19*0.1,2)</f>
        <v>0</v>
      </c>
      <c r="G20" s="249"/>
    </row>
    <row r="21" spans="1:7" x14ac:dyDescent="0.25">
      <c r="A21" s="161"/>
      <c r="B21" s="51" t="s">
        <v>52</v>
      </c>
      <c r="C21" s="52"/>
      <c r="D21" s="53"/>
      <c r="E21" s="53"/>
      <c r="F21" s="54">
        <f>ROUND(SUM(F19:F20),2)</f>
        <v>0</v>
      </c>
      <c r="G21" s="249"/>
    </row>
    <row r="22" spans="1:7" x14ac:dyDescent="0.25">
      <c r="A22" s="161"/>
      <c r="B22" s="45" t="s">
        <v>54</v>
      </c>
      <c r="C22" s="49"/>
      <c r="D22" s="50"/>
      <c r="E22" s="50"/>
      <c r="F22" s="46">
        <f>ROUND(F21*0.22,2)</f>
        <v>0</v>
      </c>
    </row>
    <row r="23" spans="1:7" ht="15.75" thickBot="1" x14ac:dyDescent="0.3">
      <c r="A23" s="163"/>
      <c r="B23" s="55" t="s">
        <v>55</v>
      </c>
      <c r="C23" s="56"/>
      <c r="D23" s="57"/>
      <c r="E23" s="57"/>
      <c r="F23" s="58">
        <f>ROUND(F21+F22,2)</f>
        <v>0</v>
      </c>
    </row>
    <row r="24" spans="1:7" ht="16.5" thickTop="1" thickBot="1" x14ac:dyDescent="0.3">
      <c r="A24" s="161"/>
      <c r="B24" s="45"/>
      <c r="C24" s="49"/>
      <c r="D24" s="50"/>
      <c r="E24" s="50"/>
      <c r="F24" s="46"/>
    </row>
    <row r="25" spans="1:7" ht="18" customHeight="1" thickBot="1" x14ac:dyDescent="0.3">
      <c r="A25" s="237"/>
      <c r="B25" s="238" t="s">
        <v>141</v>
      </c>
      <c r="C25" s="239" t="s">
        <v>20</v>
      </c>
      <c r="D25" s="240"/>
      <c r="E25" s="240"/>
      <c r="F25" s="241"/>
      <c r="G25" s="202"/>
    </row>
    <row r="26" spans="1:7" ht="29.25" customHeight="1" thickBot="1" x14ac:dyDescent="0.3">
      <c r="B26" s="376" t="s">
        <v>173</v>
      </c>
      <c r="C26" s="377"/>
      <c r="D26" s="377"/>
      <c r="E26" s="377"/>
      <c r="F26" s="378"/>
    </row>
    <row r="27" spans="1:7" x14ac:dyDescent="0.25">
      <c r="A27" s="156"/>
      <c r="B27" s="75" t="s">
        <v>36</v>
      </c>
      <c r="C27" s="76" t="s">
        <v>37</v>
      </c>
      <c r="D27" s="77" t="s">
        <v>38</v>
      </c>
      <c r="E27" s="77" t="s">
        <v>39</v>
      </c>
      <c r="F27" s="78" t="s">
        <v>40</v>
      </c>
    </row>
    <row r="28" spans="1:7" x14ac:dyDescent="0.25">
      <c r="A28" s="157" t="s">
        <v>41</v>
      </c>
      <c r="B28" s="22" t="s">
        <v>23</v>
      </c>
      <c r="C28" s="23"/>
      <c r="D28" s="24"/>
      <c r="E28" s="24"/>
      <c r="F28" s="25"/>
    </row>
    <row r="29" spans="1:7" ht="76.5" x14ac:dyDescent="0.25">
      <c r="A29" s="164">
        <v>2</v>
      </c>
      <c r="B29" s="147" t="s">
        <v>114</v>
      </c>
      <c r="C29" s="139" t="s">
        <v>22</v>
      </c>
      <c r="D29" s="140">
        <v>55</v>
      </c>
      <c r="E29" s="175"/>
      <c r="F29" s="176">
        <f>ROUND(D29*E29,2)</f>
        <v>0</v>
      </c>
    </row>
    <row r="30" spans="1:7" ht="38.25" x14ac:dyDescent="0.25">
      <c r="A30" s="158">
        <f>A29+1</f>
        <v>3</v>
      </c>
      <c r="B30" s="26" t="s">
        <v>42</v>
      </c>
      <c r="C30" s="27" t="s">
        <v>9</v>
      </c>
      <c r="D30" s="28">
        <v>480</v>
      </c>
      <c r="E30" s="29"/>
      <c r="F30" s="176">
        <f t="shared" ref="F30:F34" si="2">ROUND(D30*E30,2)</f>
        <v>0</v>
      </c>
    </row>
    <row r="31" spans="1:7" ht="51" x14ac:dyDescent="0.25">
      <c r="A31" s="158">
        <f t="shared" ref="A31:A34" si="3">A30+1</f>
        <v>4</v>
      </c>
      <c r="B31" s="26" t="s">
        <v>43</v>
      </c>
      <c r="C31" s="31" t="s">
        <v>44</v>
      </c>
      <c r="D31" s="28">
        <v>25</v>
      </c>
      <c r="E31" s="29"/>
      <c r="F31" s="176">
        <f t="shared" si="2"/>
        <v>0</v>
      </c>
    </row>
    <row r="32" spans="1:7" ht="51" x14ac:dyDescent="0.25">
      <c r="A32" s="158">
        <v>4</v>
      </c>
      <c r="B32" s="26" t="s">
        <v>45</v>
      </c>
      <c r="C32" s="31" t="s">
        <v>44</v>
      </c>
      <c r="D32" s="28">
        <v>9</v>
      </c>
      <c r="E32" s="29"/>
      <c r="F32" s="176">
        <f t="shared" si="2"/>
        <v>0</v>
      </c>
    </row>
    <row r="33" spans="1:7" ht="25.5" x14ac:dyDescent="0.25">
      <c r="A33" s="158">
        <v>5</v>
      </c>
      <c r="B33" s="32" t="s">
        <v>46</v>
      </c>
      <c r="C33" s="27" t="s">
        <v>22</v>
      </c>
      <c r="D33" s="28">
        <v>80</v>
      </c>
      <c r="E33" s="29"/>
      <c r="F33" s="176">
        <f t="shared" si="2"/>
        <v>0</v>
      </c>
    </row>
    <row r="34" spans="1:7" ht="15.75" thickBot="1" x14ac:dyDescent="0.3">
      <c r="A34" s="158">
        <f t="shared" si="3"/>
        <v>6</v>
      </c>
      <c r="B34" s="33" t="s">
        <v>47</v>
      </c>
      <c r="C34" s="28" t="s">
        <v>22</v>
      </c>
      <c r="D34" s="28">
        <v>80</v>
      </c>
      <c r="E34" s="29"/>
      <c r="F34" s="176">
        <f t="shared" si="2"/>
        <v>0</v>
      </c>
    </row>
    <row r="35" spans="1:7" ht="15.75" thickBot="1" x14ac:dyDescent="0.3">
      <c r="A35" s="379" t="s">
        <v>48</v>
      </c>
      <c r="B35" s="380"/>
      <c r="C35" s="34"/>
      <c r="D35" s="34"/>
      <c r="E35" s="35"/>
      <c r="F35" s="36">
        <f>ROUND(SUM(F29:F34),2)</f>
        <v>0</v>
      </c>
    </row>
    <row r="36" spans="1:7" x14ac:dyDescent="0.25">
      <c r="A36" s="165" t="s">
        <v>49</v>
      </c>
      <c r="B36" s="37" t="s">
        <v>24</v>
      </c>
      <c r="C36" s="38"/>
      <c r="D36" s="39"/>
      <c r="E36" s="39"/>
      <c r="F36" s="40"/>
    </row>
    <row r="37" spans="1:7" ht="306" x14ac:dyDescent="0.25">
      <c r="A37" s="160">
        <v>7</v>
      </c>
      <c r="B37" s="41" t="s">
        <v>168</v>
      </c>
      <c r="C37" s="27" t="s">
        <v>22</v>
      </c>
      <c r="D37" s="44">
        <v>80</v>
      </c>
      <c r="E37" s="29"/>
      <c r="F37" s="138">
        <f>ROUND(D37*E37,2)</f>
        <v>0</v>
      </c>
    </row>
    <row r="38" spans="1:7" ht="38.25" x14ac:dyDescent="0.25">
      <c r="A38" s="160">
        <v>8</v>
      </c>
      <c r="B38" s="172" t="s">
        <v>132</v>
      </c>
      <c r="C38" s="42" t="s">
        <v>9</v>
      </c>
      <c r="D38" s="43">
        <v>20</v>
      </c>
      <c r="E38" s="173"/>
      <c r="F38" s="138">
        <f t="shared" ref="F38:F39" si="4">ROUND(D38*E38,2)</f>
        <v>0</v>
      </c>
    </row>
    <row r="39" spans="1:7" ht="51" x14ac:dyDescent="0.25">
      <c r="A39" s="158">
        <v>9</v>
      </c>
      <c r="B39" s="245" t="s">
        <v>133</v>
      </c>
      <c r="C39" s="27" t="s">
        <v>9</v>
      </c>
      <c r="D39" s="44">
        <v>10</v>
      </c>
      <c r="E39" s="29"/>
      <c r="F39" s="30">
        <f t="shared" si="4"/>
        <v>0</v>
      </c>
    </row>
    <row r="40" spans="1:7" ht="15.75" thickBot="1" x14ac:dyDescent="0.3">
      <c r="A40" s="381" t="s">
        <v>50</v>
      </c>
      <c r="B40" s="382"/>
      <c r="C40" s="246"/>
      <c r="D40" s="246"/>
      <c r="E40" s="247"/>
      <c r="F40" s="248">
        <f>SUM(F37:F39)</f>
        <v>0</v>
      </c>
    </row>
    <row r="41" spans="1:7" x14ac:dyDescent="0.25">
      <c r="A41" s="161" t="s">
        <v>41</v>
      </c>
      <c r="B41" s="45" t="s">
        <v>23</v>
      </c>
      <c r="C41" s="47"/>
      <c r="D41" s="45"/>
      <c r="E41" s="47"/>
      <c r="F41" s="48">
        <f>ROUND(F35,2)</f>
        <v>0</v>
      </c>
    </row>
    <row r="42" spans="1:7" x14ac:dyDescent="0.25">
      <c r="A42" s="162" t="s">
        <v>49</v>
      </c>
      <c r="B42" s="59" t="s">
        <v>51</v>
      </c>
      <c r="C42" s="52"/>
      <c r="D42" s="53"/>
      <c r="E42" s="53"/>
      <c r="F42" s="54">
        <f>ROUND(F40,2)</f>
        <v>0</v>
      </c>
    </row>
    <row r="43" spans="1:7" x14ac:dyDescent="0.25">
      <c r="A43" s="161"/>
      <c r="B43" s="45" t="s">
        <v>52</v>
      </c>
      <c r="C43" s="49"/>
      <c r="D43" s="50"/>
      <c r="E43" s="50"/>
      <c r="F43" s="46">
        <f>ROUND(SUM(F41:F42),2)</f>
        <v>0</v>
      </c>
    </row>
    <row r="44" spans="1:7" x14ac:dyDescent="0.25">
      <c r="A44" s="161"/>
      <c r="B44" s="45" t="s">
        <v>53</v>
      </c>
      <c r="C44" s="49"/>
      <c r="D44" s="50"/>
      <c r="E44" s="50"/>
      <c r="F44" s="46">
        <f>ROUND(F43*0.1,2)</f>
        <v>0</v>
      </c>
    </row>
    <row r="45" spans="1:7" x14ac:dyDescent="0.25">
      <c r="A45" s="161"/>
      <c r="B45" s="51" t="s">
        <v>52</v>
      </c>
      <c r="C45" s="52"/>
      <c r="D45" s="53"/>
      <c r="E45" s="53"/>
      <c r="F45" s="54">
        <f>ROUND(SUM(F43:F44),2)</f>
        <v>0</v>
      </c>
    </row>
    <row r="46" spans="1:7" ht="30" customHeight="1" x14ac:dyDescent="0.25">
      <c r="A46" s="161"/>
      <c r="B46" s="45" t="s">
        <v>54</v>
      </c>
      <c r="C46" s="49"/>
      <c r="D46" s="50"/>
      <c r="E46" s="50"/>
      <c r="F46" s="46">
        <f>ROUND(F45*0.22,2)</f>
        <v>0</v>
      </c>
    </row>
    <row r="47" spans="1:7" ht="30" customHeight="1" thickBot="1" x14ac:dyDescent="0.3">
      <c r="A47" s="163"/>
      <c r="B47" s="55" t="s">
        <v>55</v>
      </c>
      <c r="C47" s="56"/>
      <c r="D47" s="57"/>
      <c r="E47" s="57"/>
      <c r="F47" s="58">
        <f>ROUND(F45+F46,2)</f>
        <v>0</v>
      </c>
      <c r="G47" s="202"/>
    </row>
    <row r="48" spans="1:7" ht="16.5" thickTop="1" thickBot="1" x14ac:dyDescent="0.3"/>
    <row r="49" spans="1:6" ht="29.25" customHeight="1" thickBot="1" x14ac:dyDescent="0.3">
      <c r="A49" s="242">
        <v>3</v>
      </c>
      <c r="B49" s="376" t="s">
        <v>174</v>
      </c>
      <c r="C49" s="377"/>
      <c r="D49" s="377"/>
      <c r="E49" s="377"/>
      <c r="F49" s="378"/>
    </row>
    <row r="50" spans="1:6" ht="15.75" thickBot="1" x14ac:dyDescent="0.3">
      <c r="A50" s="237"/>
      <c r="B50" s="238" t="s">
        <v>142</v>
      </c>
      <c r="C50" s="239" t="s">
        <v>20</v>
      </c>
      <c r="D50" s="240"/>
      <c r="E50" s="240"/>
      <c r="F50" s="241"/>
    </row>
    <row r="51" spans="1:6" x14ac:dyDescent="0.25">
      <c r="A51" s="156" t="s">
        <v>35</v>
      </c>
      <c r="B51" s="18" t="s">
        <v>36</v>
      </c>
      <c r="C51" s="19" t="s">
        <v>37</v>
      </c>
      <c r="D51" s="20" t="s">
        <v>38</v>
      </c>
      <c r="E51" s="20" t="s">
        <v>39</v>
      </c>
      <c r="F51" s="21" t="s">
        <v>40</v>
      </c>
    </row>
    <row r="52" spans="1:6" x14ac:dyDescent="0.25">
      <c r="A52" s="157" t="s">
        <v>41</v>
      </c>
      <c r="B52" s="22" t="s">
        <v>23</v>
      </c>
      <c r="C52" s="23"/>
      <c r="D52" s="24"/>
      <c r="E52" s="24"/>
      <c r="F52" s="25"/>
    </row>
    <row r="53" spans="1:6" x14ac:dyDescent="0.25">
      <c r="A53" s="157"/>
      <c r="B53" s="22"/>
      <c r="C53" s="23"/>
      <c r="D53" s="24"/>
      <c r="E53" s="24"/>
      <c r="F53" s="25"/>
    </row>
    <row r="54" spans="1:6" ht="76.5" x14ac:dyDescent="0.25">
      <c r="A54" s="164">
        <v>2</v>
      </c>
      <c r="B54" s="147" t="s">
        <v>114</v>
      </c>
      <c r="C54" s="139" t="s">
        <v>22</v>
      </c>
      <c r="D54" s="140">
        <v>125</v>
      </c>
      <c r="E54" s="175"/>
      <c r="F54" s="176">
        <f>ROUND(D54*E54,2)</f>
        <v>0</v>
      </c>
    </row>
    <row r="55" spans="1:6" ht="38.25" x14ac:dyDescent="0.25">
      <c r="A55" s="158">
        <f>A54+1</f>
        <v>3</v>
      </c>
      <c r="B55" s="26" t="s">
        <v>42</v>
      </c>
      <c r="C55" s="27" t="s">
        <v>9</v>
      </c>
      <c r="D55" s="28">
        <f>155*5</f>
        <v>775</v>
      </c>
      <c r="E55" s="29"/>
      <c r="F55" s="30">
        <f t="shared" ref="F55:F59" si="5">ROUND(D55*E55,2)</f>
        <v>0</v>
      </c>
    </row>
    <row r="56" spans="1:6" ht="51" x14ac:dyDescent="0.25">
      <c r="A56" s="158">
        <f t="shared" ref="A56:A59" si="6">A55+1</f>
        <v>4</v>
      </c>
      <c r="B56" s="26" t="s">
        <v>43</v>
      </c>
      <c r="C56" s="31" t="s">
        <v>44</v>
      </c>
      <c r="D56" s="28">
        <v>30</v>
      </c>
      <c r="E56" s="29"/>
      <c r="F56" s="30">
        <f t="shared" si="5"/>
        <v>0</v>
      </c>
    </row>
    <row r="57" spans="1:6" ht="51" x14ac:dyDescent="0.25">
      <c r="A57" s="158">
        <v>4</v>
      </c>
      <c r="B57" s="26" t="s">
        <v>45</v>
      </c>
      <c r="C57" s="31" t="s">
        <v>44</v>
      </c>
      <c r="D57" s="28">
        <v>10</v>
      </c>
      <c r="E57" s="29"/>
      <c r="F57" s="30">
        <f t="shared" si="5"/>
        <v>0</v>
      </c>
    </row>
    <row r="58" spans="1:6" ht="25.5" x14ac:dyDescent="0.25">
      <c r="A58" s="158">
        <v>5</v>
      </c>
      <c r="B58" s="32" t="s">
        <v>46</v>
      </c>
      <c r="C58" s="27" t="s">
        <v>22</v>
      </c>
      <c r="D58" s="28">
        <v>155</v>
      </c>
      <c r="E58" s="29"/>
      <c r="F58" s="30">
        <f t="shared" si="5"/>
        <v>0</v>
      </c>
    </row>
    <row r="59" spans="1:6" ht="15.75" thickBot="1" x14ac:dyDescent="0.3">
      <c r="A59" s="158">
        <f t="shared" si="6"/>
        <v>6</v>
      </c>
      <c r="B59" s="33" t="s">
        <v>47</v>
      </c>
      <c r="C59" s="28" t="s">
        <v>22</v>
      </c>
      <c r="D59" s="28">
        <v>155</v>
      </c>
      <c r="E59" s="29"/>
      <c r="F59" s="30">
        <f t="shared" si="5"/>
        <v>0</v>
      </c>
    </row>
    <row r="60" spans="1:6" ht="15.75" thickBot="1" x14ac:dyDescent="0.3">
      <c r="A60" s="379" t="s">
        <v>48</v>
      </c>
      <c r="B60" s="380"/>
      <c r="C60" s="34"/>
      <c r="D60" s="34"/>
      <c r="E60" s="35"/>
      <c r="F60" s="36">
        <f>SUM(F54:F59)</f>
        <v>0</v>
      </c>
    </row>
    <row r="61" spans="1:6" x14ac:dyDescent="0.25">
      <c r="A61" s="165" t="s">
        <v>49</v>
      </c>
      <c r="B61" s="37" t="s">
        <v>24</v>
      </c>
      <c r="C61" s="38"/>
      <c r="D61" s="39"/>
      <c r="E61" s="39"/>
      <c r="F61" s="40"/>
    </row>
    <row r="62" spans="1:6" ht="318.75" x14ac:dyDescent="0.25">
      <c r="A62" s="160">
        <f>A59+1</f>
        <v>7</v>
      </c>
      <c r="B62" s="41" t="s">
        <v>169</v>
      </c>
      <c r="C62" s="27" t="s">
        <v>22</v>
      </c>
      <c r="D62" s="44">
        <v>155</v>
      </c>
      <c r="E62" s="29"/>
      <c r="F62" s="138">
        <f t="shared" ref="F62:F64" si="7">ROUND(D62*E62,2)</f>
        <v>0</v>
      </c>
    </row>
    <row r="63" spans="1:6" ht="38.25" x14ac:dyDescent="0.25">
      <c r="A63" s="160">
        <v>8</v>
      </c>
      <c r="B63" s="172" t="s">
        <v>132</v>
      </c>
      <c r="C63" s="42" t="s">
        <v>9</v>
      </c>
      <c r="D63" s="43">
        <v>30</v>
      </c>
      <c r="E63" s="173"/>
      <c r="F63" s="138">
        <f t="shared" si="7"/>
        <v>0</v>
      </c>
    </row>
    <row r="64" spans="1:6" ht="51" x14ac:dyDescent="0.25">
      <c r="A64" s="158">
        <v>9</v>
      </c>
      <c r="B64" s="245" t="s">
        <v>133</v>
      </c>
      <c r="C64" s="27" t="s">
        <v>9</v>
      </c>
      <c r="D64" s="44">
        <v>18</v>
      </c>
      <c r="E64" s="29"/>
      <c r="F64" s="30">
        <f t="shared" si="7"/>
        <v>0</v>
      </c>
    </row>
    <row r="65" spans="1:6" ht="15.75" thickBot="1" x14ac:dyDescent="0.3">
      <c r="A65" s="381" t="s">
        <v>50</v>
      </c>
      <c r="B65" s="382"/>
      <c r="C65" s="246"/>
      <c r="D65" s="246"/>
      <c r="E65" s="247"/>
      <c r="F65" s="248">
        <f>SUM(F62:F64)</f>
        <v>0</v>
      </c>
    </row>
    <row r="66" spans="1:6" x14ac:dyDescent="0.25">
      <c r="A66" s="161" t="s">
        <v>41</v>
      </c>
      <c r="B66" s="45" t="s">
        <v>23</v>
      </c>
      <c r="C66" s="47"/>
      <c r="D66" s="45"/>
      <c r="E66" s="47"/>
      <c r="F66" s="48">
        <f>ROUND(F60,2)</f>
        <v>0</v>
      </c>
    </row>
    <row r="67" spans="1:6" x14ac:dyDescent="0.25">
      <c r="A67" s="162" t="s">
        <v>49</v>
      </c>
      <c r="B67" s="59" t="s">
        <v>51</v>
      </c>
      <c r="C67" s="52"/>
      <c r="D67" s="53"/>
      <c r="E67" s="53"/>
      <c r="F67" s="54">
        <f>ROUND(F65,2)</f>
        <v>0</v>
      </c>
    </row>
    <row r="68" spans="1:6" x14ac:dyDescent="0.25">
      <c r="A68" s="161"/>
      <c r="B68" s="45" t="s">
        <v>52</v>
      </c>
      <c r="C68" s="49"/>
      <c r="D68" s="50"/>
      <c r="E68" s="50"/>
      <c r="F68" s="46">
        <f>ROUND(SUM(F66:F67),2)</f>
        <v>0</v>
      </c>
    </row>
    <row r="69" spans="1:6" x14ac:dyDescent="0.25">
      <c r="A69" s="161"/>
      <c r="B69" s="45" t="s">
        <v>53</v>
      </c>
      <c r="C69" s="49"/>
      <c r="D69" s="50"/>
      <c r="E69" s="50"/>
      <c r="F69" s="46">
        <f>ROUND(F68*0.1,2)</f>
        <v>0</v>
      </c>
    </row>
    <row r="70" spans="1:6" x14ac:dyDescent="0.25">
      <c r="A70" s="161"/>
      <c r="B70" s="51" t="s">
        <v>52</v>
      </c>
      <c r="C70" s="52"/>
      <c r="D70" s="53"/>
      <c r="E70" s="53"/>
      <c r="F70" s="54">
        <f>ROUND(SUM(F68:F69),2)</f>
        <v>0</v>
      </c>
    </row>
    <row r="71" spans="1:6" x14ac:dyDescent="0.25">
      <c r="A71" s="161"/>
      <c r="B71" s="45" t="s">
        <v>54</v>
      </c>
      <c r="C71" s="49"/>
      <c r="D71" s="50"/>
      <c r="E71" s="50"/>
      <c r="F71" s="46">
        <f>ROUND(F70*0.22,2)</f>
        <v>0</v>
      </c>
    </row>
    <row r="72" spans="1:6" ht="15.75" thickBot="1" x14ac:dyDescent="0.3">
      <c r="A72" s="163"/>
      <c r="B72" s="55" t="s">
        <v>55</v>
      </c>
      <c r="C72" s="56"/>
      <c r="D72" s="57"/>
      <c r="E72" s="57"/>
      <c r="F72" s="58">
        <f>ROUND(F70+F71,2)</f>
        <v>0</v>
      </c>
    </row>
    <row r="73" spans="1:6" ht="15.75" thickTop="1" x14ac:dyDescent="0.25"/>
  </sheetData>
  <sheetProtection password="E95E" sheet="1" objects="1" scenarios="1"/>
  <mergeCells count="9">
    <mergeCell ref="B2:F2"/>
    <mergeCell ref="B49:F49"/>
    <mergeCell ref="A60:B60"/>
    <mergeCell ref="A65:B65"/>
    <mergeCell ref="A11:B11"/>
    <mergeCell ref="A16:B16"/>
    <mergeCell ref="A35:B35"/>
    <mergeCell ref="A40:B40"/>
    <mergeCell ref="B26:F26"/>
  </mergeCells>
  <dataValidations disablePrompts="1" count="1">
    <dataValidation type="custom" allowBlank="1" showInputMessage="1" showErrorMessage="1" errorTitle="Preverite vnos" error="Cena/EM je po Navodilih 4.4 potrebno vnesti zaokroženo na dve decimalni mesti natančno." sqref="E13:E15 E37:E39 E62:E64 E29:E34 E54:E59 E5:E10">
      <formula1>E5=ROUND(E5,2)</formula1>
    </dataValidation>
  </dataValidations>
  <pageMargins left="0.7" right="0.7" top="0.75" bottom="0.75" header="0.3" footer="0.3"/>
  <pageSetup paperSize="8" fitToHeight="0" orientation="portrait" r:id="rId1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9"/>
  <sheetViews>
    <sheetView topLeftCell="A7" zoomScale="85" zoomScaleNormal="85" workbookViewId="0">
      <selection activeCell="J18" sqref="J18"/>
    </sheetView>
  </sheetViews>
  <sheetFormatPr defaultRowHeight="12.75" x14ac:dyDescent="0.2"/>
  <cols>
    <col min="1" max="1" width="5.140625" style="296" bestFit="1" customWidth="1"/>
    <col min="2" max="2" width="45.28515625" style="297" customWidth="1"/>
    <col min="3" max="3" width="7" style="298" customWidth="1"/>
    <col min="4" max="4" width="7.5703125" style="299" customWidth="1"/>
    <col min="5" max="5" width="9.42578125" style="250" customWidth="1"/>
    <col min="6" max="6" width="12.7109375" style="250" customWidth="1"/>
    <col min="7" max="7" width="9.140625" style="86"/>
    <col min="8" max="8" width="10.140625" style="86" bestFit="1" customWidth="1"/>
    <col min="9" max="9" width="9.140625" style="86"/>
    <col min="10" max="10" width="15.85546875" style="250" bestFit="1" customWidth="1"/>
    <col min="11" max="11" width="9.140625" style="86"/>
    <col min="12" max="12" width="16.42578125" style="86" customWidth="1"/>
    <col min="13" max="13" width="9.140625" style="86"/>
    <col min="14" max="14" width="56.5703125" style="86" customWidth="1"/>
    <col min="15" max="255" width="9.140625" style="86"/>
    <col min="256" max="256" width="5.140625" style="86" bestFit="1" customWidth="1"/>
    <col min="257" max="257" width="7.7109375" style="86" customWidth="1"/>
    <col min="258" max="258" width="38.28515625" style="86" customWidth="1"/>
    <col min="259" max="259" width="7.5703125" style="86" customWidth="1"/>
    <col min="260" max="260" width="7" style="86" customWidth="1"/>
    <col min="261" max="261" width="9.42578125" style="86" customWidth="1"/>
    <col min="262" max="262" width="12.7109375" style="86" customWidth="1"/>
    <col min="263" max="263" width="9.140625" style="86"/>
    <col min="264" max="264" width="10.140625" style="86" bestFit="1" customWidth="1"/>
    <col min="265" max="265" width="9.140625" style="86"/>
    <col min="266" max="266" width="15.85546875" style="86" bestFit="1" customWidth="1"/>
    <col min="267" max="267" width="9.140625" style="86"/>
    <col min="268" max="268" width="16.42578125" style="86" customWidth="1"/>
    <col min="269" max="269" width="9.140625" style="86"/>
    <col min="270" max="270" width="56.5703125" style="86" customWidth="1"/>
    <col min="271" max="511" width="9.140625" style="86"/>
    <col min="512" max="512" width="5.140625" style="86" bestFit="1" customWidth="1"/>
    <col min="513" max="513" width="7.7109375" style="86" customWidth="1"/>
    <col min="514" max="514" width="38.28515625" style="86" customWidth="1"/>
    <col min="515" max="515" width="7.5703125" style="86" customWidth="1"/>
    <col min="516" max="516" width="7" style="86" customWidth="1"/>
    <col min="517" max="517" width="9.42578125" style="86" customWidth="1"/>
    <col min="518" max="518" width="12.7109375" style="86" customWidth="1"/>
    <col min="519" max="519" width="9.140625" style="86"/>
    <col min="520" max="520" width="10.140625" style="86" bestFit="1" customWidth="1"/>
    <col min="521" max="521" width="9.140625" style="86"/>
    <col min="522" max="522" width="15.85546875" style="86" bestFit="1" customWidth="1"/>
    <col min="523" max="523" width="9.140625" style="86"/>
    <col min="524" max="524" width="16.42578125" style="86" customWidth="1"/>
    <col min="525" max="525" width="9.140625" style="86"/>
    <col min="526" max="526" width="56.5703125" style="86" customWidth="1"/>
    <col min="527" max="767" width="9.140625" style="86"/>
    <col min="768" max="768" width="5.140625" style="86" bestFit="1" customWidth="1"/>
    <col min="769" max="769" width="7.7109375" style="86" customWidth="1"/>
    <col min="770" max="770" width="38.28515625" style="86" customWidth="1"/>
    <col min="771" max="771" width="7.5703125" style="86" customWidth="1"/>
    <col min="772" max="772" width="7" style="86" customWidth="1"/>
    <col min="773" max="773" width="9.42578125" style="86" customWidth="1"/>
    <col min="774" max="774" width="12.7109375" style="86" customWidth="1"/>
    <col min="775" max="775" width="9.140625" style="86"/>
    <col min="776" max="776" width="10.140625" style="86" bestFit="1" customWidth="1"/>
    <col min="777" max="777" width="9.140625" style="86"/>
    <col min="778" max="778" width="15.85546875" style="86" bestFit="1" customWidth="1"/>
    <col min="779" max="779" width="9.140625" style="86"/>
    <col min="780" max="780" width="16.42578125" style="86" customWidth="1"/>
    <col min="781" max="781" width="9.140625" style="86"/>
    <col min="782" max="782" width="56.5703125" style="86" customWidth="1"/>
    <col min="783" max="1023" width="9.140625" style="86"/>
    <col min="1024" max="1024" width="5.140625" style="86" bestFit="1" customWidth="1"/>
    <col min="1025" max="1025" width="7.7109375" style="86" customWidth="1"/>
    <col min="1026" max="1026" width="38.28515625" style="86" customWidth="1"/>
    <col min="1027" max="1027" width="7.5703125" style="86" customWidth="1"/>
    <col min="1028" max="1028" width="7" style="86" customWidth="1"/>
    <col min="1029" max="1029" width="9.42578125" style="86" customWidth="1"/>
    <col min="1030" max="1030" width="12.7109375" style="86" customWidth="1"/>
    <col min="1031" max="1031" width="9.140625" style="86"/>
    <col min="1032" max="1032" width="10.140625" style="86" bestFit="1" customWidth="1"/>
    <col min="1033" max="1033" width="9.140625" style="86"/>
    <col min="1034" max="1034" width="15.85546875" style="86" bestFit="1" customWidth="1"/>
    <col min="1035" max="1035" width="9.140625" style="86"/>
    <col min="1036" max="1036" width="16.42578125" style="86" customWidth="1"/>
    <col min="1037" max="1037" width="9.140625" style="86"/>
    <col min="1038" max="1038" width="56.5703125" style="86" customWidth="1"/>
    <col min="1039" max="1279" width="9.140625" style="86"/>
    <col min="1280" max="1280" width="5.140625" style="86" bestFit="1" customWidth="1"/>
    <col min="1281" max="1281" width="7.7109375" style="86" customWidth="1"/>
    <col min="1282" max="1282" width="38.28515625" style="86" customWidth="1"/>
    <col min="1283" max="1283" width="7.5703125" style="86" customWidth="1"/>
    <col min="1284" max="1284" width="7" style="86" customWidth="1"/>
    <col min="1285" max="1285" width="9.42578125" style="86" customWidth="1"/>
    <col min="1286" max="1286" width="12.7109375" style="86" customWidth="1"/>
    <col min="1287" max="1287" width="9.140625" style="86"/>
    <col min="1288" max="1288" width="10.140625" style="86" bestFit="1" customWidth="1"/>
    <col min="1289" max="1289" width="9.140625" style="86"/>
    <col min="1290" max="1290" width="15.85546875" style="86" bestFit="1" customWidth="1"/>
    <col min="1291" max="1291" width="9.140625" style="86"/>
    <col min="1292" max="1292" width="16.42578125" style="86" customWidth="1"/>
    <col min="1293" max="1293" width="9.140625" style="86"/>
    <col min="1294" max="1294" width="56.5703125" style="86" customWidth="1"/>
    <col min="1295" max="1535" width="9.140625" style="86"/>
    <col min="1536" max="1536" width="5.140625" style="86" bestFit="1" customWidth="1"/>
    <col min="1537" max="1537" width="7.7109375" style="86" customWidth="1"/>
    <col min="1538" max="1538" width="38.28515625" style="86" customWidth="1"/>
    <col min="1539" max="1539" width="7.5703125" style="86" customWidth="1"/>
    <col min="1540" max="1540" width="7" style="86" customWidth="1"/>
    <col min="1541" max="1541" width="9.42578125" style="86" customWidth="1"/>
    <col min="1542" max="1542" width="12.7109375" style="86" customWidth="1"/>
    <col min="1543" max="1543" width="9.140625" style="86"/>
    <col min="1544" max="1544" width="10.140625" style="86" bestFit="1" customWidth="1"/>
    <col min="1545" max="1545" width="9.140625" style="86"/>
    <col min="1546" max="1546" width="15.85546875" style="86" bestFit="1" customWidth="1"/>
    <col min="1547" max="1547" width="9.140625" style="86"/>
    <col min="1548" max="1548" width="16.42578125" style="86" customWidth="1"/>
    <col min="1549" max="1549" width="9.140625" style="86"/>
    <col min="1550" max="1550" width="56.5703125" style="86" customWidth="1"/>
    <col min="1551" max="1791" width="9.140625" style="86"/>
    <col min="1792" max="1792" width="5.140625" style="86" bestFit="1" customWidth="1"/>
    <col min="1793" max="1793" width="7.7109375" style="86" customWidth="1"/>
    <col min="1794" max="1794" width="38.28515625" style="86" customWidth="1"/>
    <col min="1795" max="1795" width="7.5703125" style="86" customWidth="1"/>
    <col min="1796" max="1796" width="7" style="86" customWidth="1"/>
    <col min="1797" max="1797" width="9.42578125" style="86" customWidth="1"/>
    <col min="1798" max="1798" width="12.7109375" style="86" customWidth="1"/>
    <col min="1799" max="1799" width="9.140625" style="86"/>
    <col min="1800" max="1800" width="10.140625" style="86" bestFit="1" customWidth="1"/>
    <col min="1801" max="1801" width="9.140625" style="86"/>
    <col min="1802" max="1802" width="15.85546875" style="86" bestFit="1" customWidth="1"/>
    <col min="1803" max="1803" width="9.140625" style="86"/>
    <col min="1804" max="1804" width="16.42578125" style="86" customWidth="1"/>
    <col min="1805" max="1805" width="9.140625" style="86"/>
    <col min="1806" max="1806" width="56.5703125" style="86" customWidth="1"/>
    <col min="1807" max="2047" width="9.140625" style="86"/>
    <col min="2048" max="2048" width="5.140625" style="86" bestFit="1" customWidth="1"/>
    <col min="2049" max="2049" width="7.7109375" style="86" customWidth="1"/>
    <col min="2050" max="2050" width="38.28515625" style="86" customWidth="1"/>
    <col min="2051" max="2051" width="7.5703125" style="86" customWidth="1"/>
    <col min="2052" max="2052" width="7" style="86" customWidth="1"/>
    <col min="2053" max="2053" width="9.42578125" style="86" customWidth="1"/>
    <col min="2054" max="2054" width="12.7109375" style="86" customWidth="1"/>
    <col min="2055" max="2055" width="9.140625" style="86"/>
    <col min="2056" max="2056" width="10.140625" style="86" bestFit="1" customWidth="1"/>
    <col min="2057" max="2057" width="9.140625" style="86"/>
    <col min="2058" max="2058" width="15.85546875" style="86" bestFit="1" customWidth="1"/>
    <col min="2059" max="2059" width="9.140625" style="86"/>
    <col min="2060" max="2060" width="16.42578125" style="86" customWidth="1"/>
    <col min="2061" max="2061" width="9.140625" style="86"/>
    <col min="2062" max="2062" width="56.5703125" style="86" customWidth="1"/>
    <col min="2063" max="2303" width="9.140625" style="86"/>
    <col min="2304" max="2304" width="5.140625" style="86" bestFit="1" customWidth="1"/>
    <col min="2305" max="2305" width="7.7109375" style="86" customWidth="1"/>
    <col min="2306" max="2306" width="38.28515625" style="86" customWidth="1"/>
    <col min="2307" max="2307" width="7.5703125" style="86" customWidth="1"/>
    <col min="2308" max="2308" width="7" style="86" customWidth="1"/>
    <col min="2309" max="2309" width="9.42578125" style="86" customWidth="1"/>
    <col min="2310" max="2310" width="12.7109375" style="86" customWidth="1"/>
    <col min="2311" max="2311" width="9.140625" style="86"/>
    <col min="2312" max="2312" width="10.140625" style="86" bestFit="1" customWidth="1"/>
    <col min="2313" max="2313" width="9.140625" style="86"/>
    <col min="2314" max="2314" width="15.85546875" style="86" bestFit="1" customWidth="1"/>
    <col min="2315" max="2315" width="9.140625" style="86"/>
    <col min="2316" max="2316" width="16.42578125" style="86" customWidth="1"/>
    <col min="2317" max="2317" width="9.140625" style="86"/>
    <col min="2318" max="2318" width="56.5703125" style="86" customWidth="1"/>
    <col min="2319" max="2559" width="9.140625" style="86"/>
    <col min="2560" max="2560" width="5.140625" style="86" bestFit="1" customWidth="1"/>
    <col min="2561" max="2561" width="7.7109375" style="86" customWidth="1"/>
    <col min="2562" max="2562" width="38.28515625" style="86" customWidth="1"/>
    <col min="2563" max="2563" width="7.5703125" style="86" customWidth="1"/>
    <col min="2564" max="2564" width="7" style="86" customWidth="1"/>
    <col min="2565" max="2565" width="9.42578125" style="86" customWidth="1"/>
    <col min="2566" max="2566" width="12.7109375" style="86" customWidth="1"/>
    <col min="2567" max="2567" width="9.140625" style="86"/>
    <col min="2568" max="2568" width="10.140625" style="86" bestFit="1" customWidth="1"/>
    <col min="2569" max="2569" width="9.140625" style="86"/>
    <col min="2570" max="2570" width="15.85546875" style="86" bestFit="1" customWidth="1"/>
    <col min="2571" max="2571" width="9.140625" style="86"/>
    <col min="2572" max="2572" width="16.42578125" style="86" customWidth="1"/>
    <col min="2573" max="2573" width="9.140625" style="86"/>
    <col min="2574" max="2574" width="56.5703125" style="86" customWidth="1"/>
    <col min="2575" max="2815" width="9.140625" style="86"/>
    <col min="2816" max="2816" width="5.140625" style="86" bestFit="1" customWidth="1"/>
    <col min="2817" max="2817" width="7.7109375" style="86" customWidth="1"/>
    <col min="2818" max="2818" width="38.28515625" style="86" customWidth="1"/>
    <col min="2819" max="2819" width="7.5703125" style="86" customWidth="1"/>
    <col min="2820" max="2820" width="7" style="86" customWidth="1"/>
    <col min="2821" max="2821" width="9.42578125" style="86" customWidth="1"/>
    <col min="2822" max="2822" width="12.7109375" style="86" customWidth="1"/>
    <col min="2823" max="2823" width="9.140625" style="86"/>
    <col min="2824" max="2824" width="10.140625" style="86" bestFit="1" customWidth="1"/>
    <col min="2825" max="2825" width="9.140625" style="86"/>
    <col min="2826" max="2826" width="15.85546875" style="86" bestFit="1" customWidth="1"/>
    <col min="2827" max="2827" width="9.140625" style="86"/>
    <col min="2828" max="2828" width="16.42578125" style="86" customWidth="1"/>
    <col min="2829" max="2829" width="9.140625" style="86"/>
    <col min="2830" max="2830" width="56.5703125" style="86" customWidth="1"/>
    <col min="2831" max="3071" width="9.140625" style="86"/>
    <col min="3072" max="3072" width="5.140625" style="86" bestFit="1" customWidth="1"/>
    <col min="3073" max="3073" width="7.7109375" style="86" customWidth="1"/>
    <col min="3074" max="3074" width="38.28515625" style="86" customWidth="1"/>
    <col min="3075" max="3075" width="7.5703125" style="86" customWidth="1"/>
    <col min="3076" max="3076" width="7" style="86" customWidth="1"/>
    <col min="3077" max="3077" width="9.42578125" style="86" customWidth="1"/>
    <col min="3078" max="3078" width="12.7109375" style="86" customWidth="1"/>
    <col min="3079" max="3079" width="9.140625" style="86"/>
    <col min="3080" max="3080" width="10.140625" style="86" bestFit="1" customWidth="1"/>
    <col min="3081" max="3081" width="9.140625" style="86"/>
    <col min="3082" max="3082" width="15.85546875" style="86" bestFit="1" customWidth="1"/>
    <col min="3083" max="3083" width="9.140625" style="86"/>
    <col min="3084" max="3084" width="16.42578125" style="86" customWidth="1"/>
    <col min="3085" max="3085" width="9.140625" style="86"/>
    <col min="3086" max="3086" width="56.5703125" style="86" customWidth="1"/>
    <col min="3087" max="3327" width="9.140625" style="86"/>
    <col min="3328" max="3328" width="5.140625" style="86" bestFit="1" customWidth="1"/>
    <col min="3329" max="3329" width="7.7109375" style="86" customWidth="1"/>
    <col min="3330" max="3330" width="38.28515625" style="86" customWidth="1"/>
    <col min="3331" max="3331" width="7.5703125" style="86" customWidth="1"/>
    <col min="3332" max="3332" width="7" style="86" customWidth="1"/>
    <col min="3333" max="3333" width="9.42578125" style="86" customWidth="1"/>
    <col min="3334" max="3334" width="12.7109375" style="86" customWidth="1"/>
    <col min="3335" max="3335" width="9.140625" style="86"/>
    <col min="3336" max="3336" width="10.140625" style="86" bestFit="1" customWidth="1"/>
    <col min="3337" max="3337" width="9.140625" style="86"/>
    <col min="3338" max="3338" width="15.85546875" style="86" bestFit="1" customWidth="1"/>
    <col min="3339" max="3339" width="9.140625" style="86"/>
    <col min="3340" max="3340" width="16.42578125" style="86" customWidth="1"/>
    <col min="3341" max="3341" width="9.140625" style="86"/>
    <col min="3342" max="3342" width="56.5703125" style="86" customWidth="1"/>
    <col min="3343" max="3583" width="9.140625" style="86"/>
    <col min="3584" max="3584" width="5.140625" style="86" bestFit="1" customWidth="1"/>
    <col min="3585" max="3585" width="7.7109375" style="86" customWidth="1"/>
    <col min="3586" max="3586" width="38.28515625" style="86" customWidth="1"/>
    <col min="3587" max="3587" width="7.5703125" style="86" customWidth="1"/>
    <col min="3588" max="3588" width="7" style="86" customWidth="1"/>
    <col min="3589" max="3589" width="9.42578125" style="86" customWidth="1"/>
    <col min="3590" max="3590" width="12.7109375" style="86" customWidth="1"/>
    <col min="3591" max="3591" width="9.140625" style="86"/>
    <col min="3592" max="3592" width="10.140625" style="86" bestFit="1" customWidth="1"/>
    <col min="3593" max="3593" width="9.140625" style="86"/>
    <col min="3594" max="3594" width="15.85546875" style="86" bestFit="1" customWidth="1"/>
    <col min="3595" max="3595" width="9.140625" style="86"/>
    <col min="3596" max="3596" width="16.42578125" style="86" customWidth="1"/>
    <col min="3597" max="3597" width="9.140625" style="86"/>
    <col min="3598" max="3598" width="56.5703125" style="86" customWidth="1"/>
    <col min="3599" max="3839" width="9.140625" style="86"/>
    <col min="3840" max="3840" width="5.140625" style="86" bestFit="1" customWidth="1"/>
    <col min="3841" max="3841" width="7.7109375" style="86" customWidth="1"/>
    <col min="3842" max="3842" width="38.28515625" style="86" customWidth="1"/>
    <col min="3843" max="3843" width="7.5703125" style="86" customWidth="1"/>
    <col min="3844" max="3844" width="7" style="86" customWidth="1"/>
    <col min="3845" max="3845" width="9.42578125" style="86" customWidth="1"/>
    <col min="3846" max="3846" width="12.7109375" style="86" customWidth="1"/>
    <col min="3847" max="3847" width="9.140625" style="86"/>
    <col min="3848" max="3848" width="10.140625" style="86" bestFit="1" customWidth="1"/>
    <col min="3849" max="3849" width="9.140625" style="86"/>
    <col min="3850" max="3850" width="15.85546875" style="86" bestFit="1" customWidth="1"/>
    <col min="3851" max="3851" width="9.140625" style="86"/>
    <col min="3852" max="3852" width="16.42578125" style="86" customWidth="1"/>
    <col min="3853" max="3853" width="9.140625" style="86"/>
    <col min="3854" max="3854" width="56.5703125" style="86" customWidth="1"/>
    <col min="3855" max="4095" width="9.140625" style="86"/>
    <col min="4096" max="4096" width="5.140625" style="86" bestFit="1" customWidth="1"/>
    <col min="4097" max="4097" width="7.7109375" style="86" customWidth="1"/>
    <col min="4098" max="4098" width="38.28515625" style="86" customWidth="1"/>
    <col min="4099" max="4099" width="7.5703125" style="86" customWidth="1"/>
    <col min="4100" max="4100" width="7" style="86" customWidth="1"/>
    <col min="4101" max="4101" width="9.42578125" style="86" customWidth="1"/>
    <col min="4102" max="4102" width="12.7109375" style="86" customWidth="1"/>
    <col min="4103" max="4103" width="9.140625" style="86"/>
    <col min="4104" max="4104" width="10.140625" style="86" bestFit="1" customWidth="1"/>
    <col min="4105" max="4105" width="9.140625" style="86"/>
    <col min="4106" max="4106" width="15.85546875" style="86" bestFit="1" customWidth="1"/>
    <col min="4107" max="4107" width="9.140625" style="86"/>
    <col min="4108" max="4108" width="16.42578125" style="86" customWidth="1"/>
    <col min="4109" max="4109" width="9.140625" style="86"/>
    <col min="4110" max="4110" width="56.5703125" style="86" customWidth="1"/>
    <col min="4111" max="4351" width="9.140625" style="86"/>
    <col min="4352" max="4352" width="5.140625" style="86" bestFit="1" customWidth="1"/>
    <col min="4353" max="4353" width="7.7109375" style="86" customWidth="1"/>
    <col min="4354" max="4354" width="38.28515625" style="86" customWidth="1"/>
    <col min="4355" max="4355" width="7.5703125" style="86" customWidth="1"/>
    <col min="4356" max="4356" width="7" style="86" customWidth="1"/>
    <col min="4357" max="4357" width="9.42578125" style="86" customWidth="1"/>
    <col min="4358" max="4358" width="12.7109375" style="86" customWidth="1"/>
    <col min="4359" max="4359" width="9.140625" style="86"/>
    <col min="4360" max="4360" width="10.140625" style="86" bestFit="1" customWidth="1"/>
    <col min="4361" max="4361" width="9.140625" style="86"/>
    <col min="4362" max="4362" width="15.85546875" style="86" bestFit="1" customWidth="1"/>
    <col min="4363" max="4363" width="9.140625" style="86"/>
    <col min="4364" max="4364" width="16.42578125" style="86" customWidth="1"/>
    <col min="4365" max="4365" width="9.140625" style="86"/>
    <col min="4366" max="4366" width="56.5703125" style="86" customWidth="1"/>
    <col min="4367" max="4607" width="9.140625" style="86"/>
    <col min="4608" max="4608" width="5.140625" style="86" bestFit="1" customWidth="1"/>
    <col min="4609" max="4609" width="7.7109375" style="86" customWidth="1"/>
    <col min="4610" max="4610" width="38.28515625" style="86" customWidth="1"/>
    <col min="4611" max="4611" width="7.5703125" style="86" customWidth="1"/>
    <col min="4612" max="4612" width="7" style="86" customWidth="1"/>
    <col min="4613" max="4613" width="9.42578125" style="86" customWidth="1"/>
    <col min="4614" max="4614" width="12.7109375" style="86" customWidth="1"/>
    <col min="4615" max="4615" width="9.140625" style="86"/>
    <col min="4616" max="4616" width="10.140625" style="86" bestFit="1" customWidth="1"/>
    <col min="4617" max="4617" width="9.140625" style="86"/>
    <col min="4618" max="4618" width="15.85546875" style="86" bestFit="1" customWidth="1"/>
    <col min="4619" max="4619" width="9.140625" style="86"/>
    <col min="4620" max="4620" width="16.42578125" style="86" customWidth="1"/>
    <col min="4621" max="4621" width="9.140625" style="86"/>
    <col min="4622" max="4622" width="56.5703125" style="86" customWidth="1"/>
    <col min="4623" max="4863" width="9.140625" style="86"/>
    <col min="4864" max="4864" width="5.140625" style="86" bestFit="1" customWidth="1"/>
    <col min="4865" max="4865" width="7.7109375" style="86" customWidth="1"/>
    <col min="4866" max="4866" width="38.28515625" style="86" customWidth="1"/>
    <col min="4867" max="4867" width="7.5703125" style="86" customWidth="1"/>
    <col min="4868" max="4868" width="7" style="86" customWidth="1"/>
    <col min="4869" max="4869" width="9.42578125" style="86" customWidth="1"/>
    <col min="4870" max="4870" width="12.7109375" style="86" customWidth="1"/>
    <col min="4871" max="4871" width="9.140625" style="86"/>
    <col min="4872" max="4872" width="10.140625" style="86" bestFit="1" customWidth="1"/>
    <col min="4873" max="4873" width="9.140625" style="86"/>
    <col min="4874" max="4874" width="15.85546875" style="86" bestFit="1" customWidth="1"/>
    <col min="4875" max="4875" width="9.140625" style="86"/>
    <col min="4876" max="4876" width="16.42578125" style="86" customWidth="1"/>
    <col min="4877" max="4877" width="9.140625" style="86"/>
    <col min="4878" max="4878" width="56.5703125" style="86" customWidth="1"/>
    <col min="4879" max="5119" width="9.140625" style="86"/>
    <col min="5120" max="5120" width="5.140625" style="86" bestFit="1" customWidth="1"/>
    <col min="5121" max="5121" width="7.7109375" style="86" customWidth="1"/>
    <col min="5122" max="5122" width="38.28515625" style="86" customWidth="1"/>
    <col min="5123" max="5123" width="7.5703125" style="86" customWidth="1"/>
    <col min="5124" max="5124" width="7" style="86" customWidth="1"/>
    <col min="5125" max="5125" width="9.42578125" style="86" customWidth="1"/>
    <col min="5126" max="5126" width="12.7109375" style="86" customWidth="1"/>
    <col min="5127" max="5127" width="9.140625" style="86"/>
    <col min="5128" max="5128" width="10.140625" style="86" bestFit="1" customWidth="1"/>
    <col min="5129" max="5129" width="9.140625" style="86"/>
    <col min="5130" max="5130" width="15.85546875" style="86" bestFit="1" customWidth="1"/>
    <col min="5131" max="5131" width="9.140625" style="86"/>
    <col min="5132" max="5132" width="16.42578125" style="86" customWidth="1"/>
    <col min="5133" max="5133" width="9.140625" style="86"/>
    <col min="5134" max="5134" width="56.5703125" style="86" customWidth="1"/>
    <col min="5135" max="5375" width="9.140625" style="86"/>
    <col min="5376" max="5376" width="5.140625" style="86" bestFit="1" customWidth="1"/>
    <col min="5377" max="5377" width="7.7109375" style="86" customWidth="1"/>
    <col min="5378" max="5378" width="38.28515625" style="86" customWidth="1"/>
    <col min="5379" max="5379" width="7.5703125" style="86" customWidth="1"/>
    <col min="5380" max="5380" width="7" style="86" customWidth="1"/>
    <col min="5381" max="5381" width="9.42578125" style="86" customWidth="1"/>
    <col min="5382" max="5382" width="12.7109375" style="86" customWidth="1"/>
    <col min="5383" max="5383" width="9.140625" style="86"/>
    <col min="5384" max="5384" width="10.140625" style="86" bestFit="1" customWidth="1"/>
    <col min="5385" max="5385" width="9.140625" style="86"/>
    <col min="5386" max="5386" width="15.85546875" style="86" bestFit="1" customWidth="1"/>
    <col min="5387" max="5387" width="9.140625" style="86"/>
    <col min="5388" max="5388" width="16.42578125" style="86" customWidth="1"/>
    <col min="5389" max="5389" width="9.140625" style="86"/>
    <col min="5390" max="5390" width="56.5703125" style="86" customWidth="1"/>
    <col min="5391" max="5631" width="9.140625" style="86"/>
    <col min="5632" max="5632" width="5.140625" style="86" bestFit="1" customWidth="1"/>
    <col min="5633" max="5633" width="7.7109375" style="86" customWidth="1"/>
    <col min="5634" max="5634" width="38.28515625" style="86" customWidth="1"/>
    <col min="5635" max="5635" width="7.5703125" style="86" customWidth="1"/>
    <col min="5636" max="5636" width="7" style="86" customWidth="1"/>
    <col min="5637" max="5637" width="9.42578125" style="86" customWidth="1"/>
    <col min="5638" max="5638" width="12.7109375" style="86" customWidth="1"/>
    <col min="5639" max="5639" width="9.140625" style="86"/>
    <col min="5640" max="5640" width="10.140625" style="86" bestFit="1" customWidth="1"/>
    <col min="5641" max="5641" width="9.140625" style="86"/>
    <col min="5642" max="5642" width="15.85546875" style="86" bestFit="1" customWidth="1"/>
    <col min="5643" max="5643" width="9.140625" style="86"/>
    <col min="5644" max="5644" width="16.42578125" style="86" customWidth="1"/>
    <col min="5645" max="5645" width="9.140625" style="86"/>
    <col min="5646" max="5646" width="56.5703125" style="86" customWidth="1"/>
    <col min="5647" max="5887" width="9.140625" style="86"/>
    <col min="5888" max="5888" width="5.140625" style="86" bestFit="1" customWidth="1"/>
    <col min="5889" max="5889" width="7.7109375" style="86" customWidth="1"/>
    <col min="5890" max="5890" width="38.28515625" style="86" customWidth="1"/>
    <col min="5891" max="5891" width="7.5703125" style="86" customWidth="1"/>
    <col min="5892" max="5892" width="7" style="86" customWidth="1"/>
    <col min="5893" max="5893" width="9.42578125" style="86" customWidth="1"/>
    <col min="5894" max="5894" width="12.7109375" style="86" customWidth="1"/>
    <col min="5895" max="5895" width="9.140625" style="86"/>
    <col min="5896" max="5896" width="10.140625" style="86" bestFit="1" customWidth="1"/>
    <col min="5897" max="5897" width="9.140625" style="86"/>
    <col min="5898" max="5898" width="15.85546875" style="86" bestFit="1" customWidth="1"/>
    <col min="5899" max="5899" width="9.140625" style="86"/>
    <col min="5900" max="5900" width="16.42578125" style="86" customWidth="1"/>
    <col min="5901" max="5901" width="9.140625" style="86"/>
    <col min="5902" max="5902" width="56.5703125" style="86" customWidth="1"/>
    <col min="5903" max="6143" width="9.140625" style="86"/>
    <col min="6144" max="6144" width="5.140625" style="86" bestFit="1" customWidth="1"/>
    <col min="6145" max="6145" width="7.7109375" style="86" customWidth="1"/>
    <col min="6146" max="6146" width="38.28515625" style="86" customWidth="1"/>
    <col min="6147" max="6147" width="7.5703125" style="86" customWidth="1"/>
    <col min="6148" max="6148" width="7" style="86" customWidth="1"/>
    <col min="6149" max="6149" width="9.42578125" style="86" customWidth="1"/>
    <col min="6150" max="6150" width="12.7109375" style="86" customWidth="1"/>
    <col min="6151" max="6151" width="9.140625" style="86"/>
    <col min="6152" max="6152" width="10.140625" style="86" bestFit="1" customWidth="1"/>
    <col min="6153" max="6153" width="9.140625" style="86"/>
    <col min="6154" max="6154" width="15.85546875" style="86" bestFit="1" customWidth="1"/>
    <col min="6155" max="6155" width="9.140625" style="86"/>
    <col min="6156" max="6156" width="16.42578125" style="86" customWidth="1"/>
    <col min="6157" max="6157" width="9.140625" style="86"/>
    <col min="6158" max="6158" width="56.5703125" style="86" customWidth="1"/>
    <col min="6159" max="6399" width="9.140625" style="86"/>
    <col min="6400" max="6400" width="5.140625" style="86" bestFit="1" customWidth="1"/>
    <col min="6401" max="6401" width="7.7109375" style="86" customWidth="1"/>
    <col min="6402" max="6402" width="38.28515625" style="86" customWidth="1"/>
    <col min="6403" max="6403" width="7.5703125" style="86" customWidth="1"/>
    <col min="6404" max="6404" width="7" style="86" customWidth="1"/>
    <col min="6405" max="6405" width="9.42578125" style="86" customWidth="1"/>
    <col min="6406" max="6406" width="12.7109375" style="86" customWidth="1"/>
    <col min="6407" max="6407" width="9.140625" style="86"/>
    <col min="6408" max="6408" width="10.140625" style="86" bestFit="1" customWidth="1"/>
    <col min="6409" max="6409" width="9.140625" style="86"/>
    <col min="6410" max="6410" width="15.85546875" style="86" bestFit="1" customWidth="1"/>
    <col min="6411" max="6411" width="9.140625" style="86"/>
    <col min="6412" max="6412" width="16.42578125" style="86" customWidth="1"/>
    <col min="6413" max="6413" width="9.140625" style="86"/>
    <col min="6414" max="6414" width="56.5703125" style="86" customWidth="1"/>
    <col min="6415" max="6655" width="9.140625" style="86"/>
    <col min="6656" max="6656" width="5.140625" style="86" bestFit="1" customWidth="1"/>
    <col min="6657" max="6657" width="7.7109375" style="86" customWidth="1"/>
    <col min="6658" max="6658" width="38.28515625" style="86" customWidth="1"/>
    <col min="6659" max="6659" width="7.5703125" style="86" customWidth="1"/>
    <col min="6660" max="6660" width="7" style="86" customWidth="1"/>
    <col min="6661" max="6661" width="9.42578125" style="86" customWidth="1"/>
    <col min="6662" max="6662" width="12.7109375" style="86" customWidth="1"/>
    <col min="6663" max="6663" width="9.140625" style="86"/>
    <col min="6664" max="6664" width="10.140625" style="86" bestFit="1" customWidth="1"/>
    <col min="6665" max="6665" width="9.140625" style="86"/>
    <col min="6666" max="6666" width="15.85546875" style="86" bestFit="1" customWidth="1"/>
    <col min="6667" max="6667" width="9.140625" style="86"/>
    <col min="6668" max="6668" width="16.42578125" style="86" customWidth="1"/>
    <col min="6669" max="6669" width="9.140625" style="86"/>
    <col min="6670" max="6670" width="56.5703125" style="86" customWidth="1"/>
    <col min="6671" max="6911" width="9.140625" style="86"/>
    <col min="6912" max="6912" width="5.140625" style="86" bestFit="1" customWidth="1"/>
    <col min="6913" max="6913" width="7.7109375" style="86" customWidth="1"/>
    <col min="6914" max="6914" width="38.28515625" style="86" customWidth="1"/>
    <col min="6915" max="6915" width="7.5703125" style="86" customWidth="1"/>
    <col min="6916" max="6916" width="7" style="86" customWidth="1"/>
    <col min="6917" max="6917" width="9.42578125" style="86" customWidth="1"/>
    <col min="6918" max="6918" width="12.7109375" style="86" customWidth="1"/>
    <col min="6919" max="6919" width="9.140625" style="86"/>
    <col min="6920" max="6920" width="10.140625" style="86" bestFit="1" customWidth="1"/>
    <col min="6921" max="6921" width="9.140625" style="86"/>
    <col min="6922" max="6922" width="15.85546875" style="86" bestFit="1" customWidth="1"/>
    <col min="6923" max="6923" width="9.140625" style="86"/>
    <col min="6924" max="6924" width="16.42578125" style="86" customWidth="1"/>
    <col min="6925" max="6925" width="9.140625" style="86"/>
    <col min="6926" max="6926" width="56.5703125" style="86" customWidth="1"/>
    <col min="6927" max="7167" width="9.140625" style="86"/>
    <col min="7168" max="7168" width="5.140625" style="86" bestFit="1" customWidth="1"/>
    <col min="7169" max="7169" width="7.7109375" style="86" customWidth="1"/>
    <col min="7170" max="7170" width="38.28515625" style="86" customWidth="1"/>
    <col min="7171" max="7171" width="7.5703125" style="86" customWidth="1"/>
    <col min="7172" max="7172" width="7" style="86" customWidth="1"/>
    <col min="7173" max="7173" width="9.42578125" style="86" customWidth="1"/>
    <col min="7174" max="7174" width="12.7109375" style="86" customWidth="1"/>
    <col min="7175" max="7175" width="9.140625" style="86"/>
    <col min="7176" max="7176" width="10.140625" style="86" bestFit="1" customWidth="1"/>
    <col min="7177" max="7177" width="9.140625" style="86"/>
    <col min="7178" max="7178" width="15.85546875" style="86" bestFit="1" customWidth="1"/>
    <col min="7179" max="7179" width="9.140625" style="86"/>
    <col min="7180" max="7180" width="16.42578125" style="86" customWidth="1"/>
    <col min="7181" max="7181" width="9.140625" style="86"/>
    <col min="7182" max="7182" width="56.5703125" style="86" customWidth="1"/>
    <col min="7183" max="7423" width="9.140625" style="86"/>
    <col min="7424" max="7424" width="5.140625" style="86" bestFit="1" customWidth="1"/>
    <col min="7425" max="7425" width="7.7109375" style="86" customWidth="1"/>
    <col min="7426" max="7426" width="38.28515625" style="86" customWidth="1"/>
    <col min="7427" max="7427" width="7.5703125" style="86" customWidth="1"/>
    <col min="7428" max="7428" width="7" style="86" customWidth="1"/>
    <col min="7429" max="7429" width="9.42578125" style="86" customWidth="1"/>
    <col min="7430" max="7430" width="12.7109375" style="86" customWidth="1"/>
    <col min="7431" max="7431" width="9.140625" style="86"/>
    <col min="7432" max="7432" width="10.140625" style="86" bestFit="1" customWidth="1"/>
    <col min="7433" max="7433" width="9.140625" style="86"/>
    <col min="7434" max="7434" width="15.85546875" style="86" bestFit="1" customWidth="1"/>
    <col min="7435" max="7435" width="9.140625" style="86"/>
    <col min="7436" max="7436" width="16.42578125" style="86" customWidth="1"/>
    <col min="7437" max="7437" width="9.140625" style="86"/>
    <col min="7438" max="7438" width="56.5703125" style="86" customWidth="1"/>
    <col min="7439" max="7679" width="9.140625" style="86"/>
    <col min="7680" max="7680" width="5.140625" style="86" bestFit="1" customWidth="1"/>
    <col min="7681" max="7681" width="7.7109375" style="86" customWidth="1"/>
    <col min="7682" max="7682" width="38.28515625" style="86" customWidth="1"/>
    <col min="7683" max="7683" width="7.5703125" style="86" customWidth="1"/>
    <col min="7684" max="7684" width="7" style="86" customWidth="1"/>
    <col min="7685" max="7685" width="9.42578125" style="86" customWidth="1"/>
    <col min="7686" max="7686" width="12.7109375" style="86" customWidth="1"/>
    <col min="7687" max="7687" width="9.140625" style="86"/>
    <col min="7688" max="7688" width="10.140625" style="86" bestFit="1" customWidth="1"/>
    <col min="7689" max="7689" width="9.140625" style="86"/>
    <col min="7690" max="7690" width="15.85546875" style="86" bestFit="1" customWidth="1"/>
    <col min="7691" max="7691" width="9.140625" style="86"/>
    <col min="7692" max="7692" width="16.42578125" style="86" customWidth="1"/>
    <col min="7693" max="7693" width="9.140625" style="86"/>
    <col min="7694" max="7694" width="56.5703125" style="86" customWidth="1"/>
    <col min="7695" max="7935" width="9.140625" style="86"/>
    <col min="7936" max="7936" width="5.140625" style="86" bestFit="1" customWidth="1"/>
    <col min="7937" max="7937" width="7.7109375" style="86" customWidth="1"/>
    <col min="7938" max="7938" width="38.28515625" style="86" customWidth="1"/>
    <col min="7939" max="7939" width="7.5703125" style="86" customWidth="1"/>
    <col min="7940" max="7940" width="7" style="86" customWidth="1"/>
    <col min="7941" max="7941" width="9.42578125" style="86" customWidth="1"/>
    <col min="7942" max="7942" width="12.7109375" style="86" customWidth="1"/>
    <col min="7943" max="7943" width="9.140625" style="86"/>
    <col min="7944" max="7944" width="10.140625" style="86" bestFit="1" customWidth="1"/>
    <col min="7945" max="7945" width="9.140625" style="86"/>
    <col min="7946" max="7946" width="15.85546875" style="86" bestFit="1" customWidth="1"/>
    <col min="7947" max="7947" width="9.140625" style="86"/>
    <col min="7948" max="7948" width="16.42578125" style="86" customWidth="1"/>
    <col min="7949" max="7949" width="9.140625" style="86"/>
    <col min="7950" max="7950" width="56.5703125" style="86" customWidth="1"/>
    <col min="7951" max="8191" width="9.140625" style="86"/>
    <col min="8192" max="8192" width="5.140625" style="86" bestFit="1" customWidth="1"/>
    <col min="8193" max="8193" width="7.7109375" style="86" customWidth="1"/>
    <col min="8194" max="8194" width="38.28515625" style="86" customWidth="1"/>
    <col min="8195" max="8195" width="7.5703125" style="86" customWidth="1"/>
    <col min="8196" max="8196" width="7" style="86" customWidth="1"/>
    <col min="8197" max="8197" width="9.42578125" style="86" customWidth="1"/>
    <col min="8198" max="8198" width="12.7109375" style="86" customWidth="1"/>
    <col min="8199" max="8199" width="9.140625" style="86"/>
    <col min="8200" max="8200" width="10.140625" style="86" bestFit="1" customWidth="1"/>
    <col min="8201" max="8201" width="9.140625" style="86"/>
    <col min="8202" max="8202" width="15.85546875" style="86" bestFit="1" customWidth="1"/>
    <col min="8203" max="8203" width="9.140625" style="86"/>
    <col min="8204" max="8204" width="16.42578125" style="86" customWidth="1"/>
    <col min="8205" max="8205" width="9.140625" style="86"/>
    <col min="8206" max="8206" width="56.5703125" style="86" customWidth="1"/>
    <col min="8207" max="8447" width="9.140625" style="86"/>
    <col min="8448" max="8448" width="5.140625" style="86" bestFit="1" customWidth="1"/>
    <col min="8449" max="8449" width="7.7109375" style="86" customWidth="1"/>
    <col min="8450" max="8450" width="38.28515625" style="86" customWidth="1"/>
    <col min="8451" max="8451" width="7.5703125" style="86" customWidth="1"/>
    <col min="8452" max="8452" width="7" style="86" customWidth="1"/>
    <col min="8453" max="8453" width="9.42578125" style="86" customWidth="1"/>
    <col min="8454" max="8454" width="12.7109375" style="86" customWidth="1"/>
    <col min="8455" max="8455" width="9.140625" style="86"/>
    <col min="8456" max="8456" width="10.140625" style="86" bestFit="1" customWidth="1"/>
    <col min="8457" max="8457" width="9.140625" style="86"/>
    <col min="8458" max="8458" width="15.85546875" style="86" bestFit="1" customWidth="1"/>
    <col min="8459" max="8459" width="9.140625" style="86"/>
    <col min="8460" max="8460" width="16.42578125" style="86" customWidth="1"/>
    <col min="8461" max="8461" width="9.140625" style="86"/>
    <col min="8462" max="8462" width="56.5703125" style="86" customWidth="1"/>
    <col min="8463" max="8703" width="9.140625" style="86"/>
    <col min="8704" max="8704" width="5.140625" style="86" bestFit="1" customWidth="1"/>
    <col min="8705" max="8705" width="7.7109375" style="86" customWidth="1"/>
    <col min="8706" max="8706" width="38.28515625" style="86" customWidth="1"/>
    <col min="8707" max="8707" width="7.5703125" style="86" customWidth="1"/>
    <col min="8708" max="8708" width="7" style="86" customWidth="1"/>
    <col min="8709" max="8709" width="9.42578125" style="86" customWidth="1"/>
    <col min="8710" max="8710" width="12.7109375" style="86" customWidth="1"/>
    <col min="8711" max="8711" width="9.140625" style="86"/>
    <col min="8712" max="8712" width="10.140625" style="86" bestFit="1" customWidth="1"/>
    <col min="8713" max="8713" width="9.140625" style="86"/>
    <col min="8714" max="8714" width="15.85546875" style="86" bestFit="1" customWidth="1"/>
    <col min="8715" max="8715" width="9.140625" style="86"/>
    <col min="8716" max="8716" width="16.42578125" style="86" customWidth="1"/>
    <col min="8717" max="8717" width="9.140625" style="86"/>
    <col min="8718" max="8718" width="56.5703125" style="86" customWidth="1"/>
    <col min="8719" max="8959" width="9.140625" style="86"/>
    <col min="8960" max="8960" width="5.140625" style="86" bestFit="1" customWidth="1"/>
    <col min="8961" max="8961" width="7.7109375" style="86" customWidth="1"/>
    <col min="8962" max="8962" width="38.28515625" style="86" customWidth="1"/>
    <col min="8963" max="8963" width="7.5703125" style="86" customWidth="1"/>
    <col min="8964" max="8964" width="7" style="86" customWidth="1"/>
    <col min="8965" max="8965" width="9.42578125" style="86" customWidth="1"/>
    <col min="8966" max="8966" width="12.7109375" style="86" customWidth="1"/>
    <col min="8967" max="8967" width="9.140625" style="86"/>
    <col min="8968" max="8968" width="10.140625" style="86" bestFit="1" customWidth="1"/>
    <col min="8969" max="8969" width="9.140625" style="86"/>
    <col min="8970" max="8970" width="15.85546875" style="86" bestFit="1" customWidth="1"/>
    <col min="8971" max="8971" width="9.140625" style="86"/>
    <col min="8972" max="8972" width="16.42578125" style="86" customWidth="1"/>
    <col min="8973" max="8973" width="9.140625" style="86"/>
    <col min="8974" max="8974" width="56.5703125" style="86" customWidth="1"/>
    <col min="8975" max="9215" width="9.140625" style="86"/>
    <col min="9216" max="9216" width="5.140625" style="86" bestFit="1" customWidth="1"/>
    <col min="9217" max="9217" width="7.7109375" style="86" customWidth="1"/>
    <col min="9218" max="9218" width="38.28515625" style="86" customWidth="1"/>
    <col min="9219" max="9219" width="7.5703125" style="86" customWidth="1"/>
    <col min="9220" max="9220" width="7" style="86" customWidth="1"/>
    <col min="9221" max="9221" width="9.42578125" style="86" customWidth="1"/>
    <col min="9222" max="9222" width="12.7109375" style="86" customWidth="1"/>
    <col min="9223" max="9223" width="9.140625" style="86"/>
    <col min="9224" max="9224" width="10.140625" style="86" bestFit="1" customWidth="1"/>
    <col min="9225" max="9225" width="9.140625" style="86"/>
    <col min="9226" max="9226" width="15.85546875" style="86" bestFit="1" customWidth="1"/>
    <col min="9227" max="9227" width="9.140625" style="86"/>
    <col min="9228" max="9228" width="16.42578125" style="86" customWidth="1"/>
    <col min="9229" max="9229" width="9.140625" style="86"/>
    <col min="9230" max="9230" width="56.5703125" style="86" customWidth="1"/>
    <col min="9231" max="9471" width="9.140625" style="86"/>
    <col min="9472" max="9472" width="5.140625" style="86" bestFit="1" customWidth="1"/>
    <col min="9473" max="9473" width="7.7109375" style="86" customWidth="1"/>
    <col min="9474" max="9474" width="38.28515625" style="86" customWidth="1"/>
    <col min="9475" max="9475" width="7.5703125" style="86" customWidth="1"/>
    <col min="9476" max="9476" width="7" style="86" customWidth="1"/>
    <col min="9477" max="9477" width="9.42578125" style="86" customWidth="1"/>
    <col min="9478" max="9478" width="12.7109375" style="86" customWidth="1"/>
    <col min="9479" max="9479" width="9.140625" style="86"/>
    <col min="9480" max="9480" width="10.140625" style="86" bestFit="1" customWidth="1"/>
    <col min="9481" max="9481" width="9.140625" style="86"/>
    <col min="9482" max="9482" width="15.85546875" style="86" bestFit="1" customWidth="1"/>
    <col min="9483" max="9483" width="9.140625" style="86"/>
    <col min="9484" max="9484" width="16.42578125" style="86" customWidth="1"/>
    <col min="9485" max="9485" width="9.140625" style="86"/>
    <col min="9486" max="9486" width="56.5703125" style="86" customWidth="1"/>
    <col min="9487" max="9727" width="9.140625" style="86"/>
    <col min="9728" max="9728" width="5.140625" style="86" bestFit="1" customWidth="1"/>
    <col min="9729" max="9729" width="7.7109375" style="86" customWidth="1"/>
    <col min="9730" max="9730" width="38.28515625" style="86" customWidth="1"/>
    <col min="9731" max="9731" width="7.5703125" style="86" customWidth="1"/>
    <col min="9732" max="9732" width="7" style="86" customWidth="1"/>
    <col min="9733" max="9733" width="9.42578125" style="86" customWidth="1"/>
    <col min="9734" max="9734" width="12.7109375" style="86" customWidth="1"/>
    <col min="9735" max="9735" width="9.140625" style="86"/>
    <col min="9736" max="9736" width="10.140625" style="86" bestFit="1" customWidth="1"/>
    <col min="9737" max="9737" width="9.140625" style="86"/>
    <col min="9738" max="9738" width="15.85546875" style="86" bestFit="1" customWidth="1"/>
    <col min="9739" max="9739" width="9.140625" style="86"/>
    <col min="9740" max="9740" width="16.42578125" style="86" customWidth="1"/>
    <col min="9741" max="9741" width="9.140625" style="86"/>
    <col min="9742" max="9742" width="56.5703125" style="86" customWidth="1"/>
    <col min="9743" max="9983" width="9.140625" style="86"/>
    <col min="9984" max="9984" width="5.140625" style="86" bestFit="1" customWidth="1"/>
    <col min="9985" max="9985" width="7.7109375" style="86" customWidth="1"/>
    <col min="9986" max="9986" width="38.28515625" style="86" customWidth="1"/>
    <col min="9987" max="9987" width="7.5703125" style="86" customWidth="1"/>
    <col min="9988" max="9988" width="7" style="86" customWidth="1"/>
    <col min="9989" max="9989" width="9.42578125" style="86" customWidth="1"/>
    <col min="9990" max="9990" width="12.7109375" style="86" customWidth="1"/>
    <col min="9991" max="9991" width="9.140625" style="86"/>
    <col min="9992" max="9992" width="10.140625" style="86" bestFit="1" customWidth="1"/>
    <col min="9993" max="9993" width="9.140625" style="86"/>
    <col min="9994" max="9994" width="15.85546875" style="86" bestFit="1" customWidth="1"/>
    <col min="9995" max="9995" width="9.140625" style="86"/>
    <col min="9996" max="9996" width="16.42578125" style="86" customWidth="1"/>
    <col min="9997" max="9997" width="9.140625" style="86"/>
    <col min="9998" max="9998" width="56.5703125" style="86" customWidth="1"/>
    <col min="9999" max="10239" width="9.140625" style="86"/>
    <col min="10240" max="10240" width="5.140625" style="86" bestFit="1" customWidth="1"/>
    <col min="10241" max="10241" width="7.7109375" style="86" customWidth="1"/>
    <col min="10242" max="10242" width="38.28515625" style="86" customWidth="1"/>
    <col min="10243" max="10243" width="7.5703125" style="86" customWidth="1"/>
    <col min="10244" max="10244" width="7" style="86" customWidth="1"/>
    <col min="10245" max="10245" width="9.42578125" style="86" customWidth="1"/>
    <col min="10246" max="10246" width="12.7109375" style="86" customWidth="1"/>
    <col min="10247" max="10247" width="9.140625" style="86"/>
    <col min="10248" max="10248" width="10.140625" style="86" bestFit="1" customWidth="1"/>
    <col min="10249" max="10249" width="9.140625" style="86"/>
    <col min="10250" max="10250" width="15.85546875" style="86" bestFit="1" customWidth="1"/>
    <col min="10251" max="10251" width="9.140625" style="86"/>
    <col min="10252" max="10252" width="16.42578125" style="86" customWidth="1"/>
    <col min="10253" max="10253" width="9.140625" style="86"/>
    <col min="10254" max="10254" width="56.5703125" style="86" customWidth="1"/>
    <col min="10255" max="10495" width="9.140625" style="86"/>
    <col min="10496" max="10496" width="5.140625" style="86" bestFit="1" customWidth="1"/>
    <col min="10497" max="10497" width="7.7109375" style="86" customWidth="1"/>
    <col min="10498" max="10498" width="38.28515625" style="86" customWidth="1"/>
    <col min="10499" max="10499" width="7.5703125" style="86" customWidth="1"/>
    <col min="10500" max="10500" width="7" style="86" customWidth="1"/>
    <col min="10501" max="10501" width="9.42578125" style="86" customWidth="1"/>
    <col min="10502" max="10502" width="12.7109375" style="86" customWidth="1"/>
    <col min="10503" max="10503" width="9.140625" style="86"/>
    <col min="10504" max="10504" width="10.140625" style="86" bestFit="1" customWidth="1"/>
    <col min="10505" max="10505" width="9.140625" style="86"/>
    <col min="10506" max="10506" width="15.85546875" style="86" bestFit="1" customWidth="1"/>
    <col min="10507" max="10507" width="9.140625" style="86"/>
    <col min="10508" max="10508" width="16.42578125" style="86" customWidth="1"/>
    <col min="10509" max="10509" width="9.140625" style="86"/>
    <col min="10510" max="10510" width="56.5703125" style="86" customWidth="1"/>
    <col min="10511" max="10751" width="9.140625" style="86"/>
    <col min="10752" max="10752" width="5.140625" style="86" bestFit="1" customWidth="1"/>
    <col min="10753" max="10753" width="7.7109375" style="86" customWidth="1"/>
    <col min="10754" max="10754" width="38.28515625" style="86" customWidth="1"/>
    <col min="10755" max="10755" width="7.5703125" style="86" customWidth="1"/>
    <col min="10756" max="10756" width="7" style="86" customWidth="1"/>
    <col min="10757" max="10757" width="9.42578125" style="86" customWidth="1"/>
    <col min="10758" max="10758" width="12.7109375" style="86" customWidth="1"/>
    <col min="10759" max="10759" width="9.140625" style="86"/>
    <col min="10760" max="10760" width="10.140625" style="86" bestFit="1" customWidth="1"/>
    <col min="10761" max="10761" width="9.140625" style="86"/>
    <col min="10762" max="10762" width="15.85546875" style="86" bestFit="1" customWidth="1"/>
    <col min="10763" max="10763" width="9.140625" style="86"/>
    <col min="10764" max="10764" width="16.42578125" style="86" customWidth="1"/>
    <col min="10765" max="10765" width="9.140625" style="86"/>
    <col min="10766" max="10766" width="56.5703125" style="86" customWidth="1"/>
    <col min="10767" max="11007" width="9.140625" style="86"/>
    <col min="11008" max="11008" width="5.140625" style="86" bestFit="1" customWidth="1"/>
    <col min="11009" max="11009" width="7.7109375" style="86" customWidth="1"/>
    <col min="11010" max="11010" width="38.28515625" style="86" customWidth="1"/>
    <col min="11011" max="11011" width="7.5703125" style="86" customWidth="1"/>
    <col min="11012" max="11012" width="7" style="86" customWidth="1"/>
    <col min="11013" max="11013" width="9.42578125" style="86" customWidth="1"/>
    <col min="11014" max="11014" width="12.7109375" style="86" customWidth="1"/>
    <col min="11015" max="11015" width="9.140625" style="86"/>
    <col min="11016" max="11016" width="10.140625" style="86" bestFit="1" customWidth="1"/>
    <col min="11017" max="11017" width="9.140625" style="86"/>
    <col min="11018" max="11018" width="15.85546875" style="86" bestFit="1" customWidth="1"/>
    <col min="11019" max="11019" width="9.140625" style="86"/>
    <col min="11020" max="11020" width="16.42578125" style="86" customWidth="1"/>
    <col min="11021" max="11021" width="9.140625" style="86"/>
    <col min="11022" max="11022" width="56.5703125" style="86" customWidth="1"/>
    <col min="11023" max="11263" width="9.140625" style="86"/>
    <col min="11264" max="11264" width="5.140625" style="86" bestFit="1" customWidth="1"/>
    <col min="11265" max="11265" width="7.7109375" style="86" customWidth="1"/>
    <col min="11266" max="11266" width="38.28515625" style="86" customWidth="1"/>
    <col min="11267" max="11267" width="7.5703125" style="86" customWidth="1"/>
    <col min="11268" max="11268" width="7" style="86" customWidth="1"/>
    <col min="11269" max="11269" width="9.42578125" style="86" customWidth="1"/>
    <col min="11270" max="11270" width="12.7109375" style="86" customWidth="1"/>
    <col min="11271" max="11271" width="9.140625" style="86"/>
    <col min="11272" max="11272" width="10.140625" style="86" bestFit="1" customWidth="1"/>
    <col min="11273" max="11273" width="9.140625" style="86"/>
    <col min="11274" max="11274" width="15.85546875" style="86" bestFit="1" customWidth="1"/>
    <col min="11275" max="11275" width="9.140625" style="86"/>
    <col min="11276" max="11276" width="16.42578125" style="86" customWidth="1"/>
    <col min="11277" max="11277" width="9.140625" style="86"/>
    <col min="11278" max="11278" width="56.5703125" style="86" customWidth="1"/>
    <col min="11279" max="11519" width="9.140625" style="86"/>
    <col min="11520" max="11520" width="5.140625" style="86" bestFit="1" customWidth="1"/>
    <col min="11521" max="11521" width="7.7109375" style="86" customWidth="1"/>
    <col min="11522" max="11522" width="38.28515625" style="86" customWidth="1"/>
    <col min="11523" max="11523" width="7.5703125" style="86" customWidth="1"/>
    <col min="11524" max="11524" width="7" style="86" customWidth="1"/>
    <col min="11525" max="11525" width="9.42578125" style="86" customWidth="1"/>
    <col min="11526" max="11526" width="12.7109375" style="86" customWidth="1"/>
    <col min="11527" max="11527" width="9.140625" style="86"/>
    <col min="11528" max="11528" width="10.140625" style="86" bestFit="1" customWidth="1"/>
    <col min="11529" max="11529" width="9.140625" style="86"/>
    <col min="11530" max="11530" width="15.85546875" style="86" bestFit="1" customWidth="1"/>
    <col min="11531" max="11531" width="9.140625" style="86"/>
    <col min="11532" max="11532" width="16.42578125" style="86" customWidth="1"/>
    <col min="11533" max="11533" width="9.140625" style="86"/>
    <col min="11534" max="11534" width="56.5703125" style="86" customWidth="1"/>
    <col min="11535" max="11775" width="9.140625" style="86"/>
    <col min="11776" max="11776" width="5.140625" style="86" bestFit="1" customWidth="1"/>
    <col min="11777" max="11777" width="7.7109375" style="86" customWidth="1"/>
    <col min="11778" max="11778" width="38.28515625" style="86" customWidth="1"/>
    <col min="11779" max="11779" width="7.5703125" style="86" customWidth="1"/>
    <col min="11780" max="11780" width="7" style="86" customWidth="1"/>
    <col min="11781" max="11781" width="9.42578125" style="86" customWidth="1"/>
    <col min="11782" max="11782" width="12.7109375" style="86" customWidth="1"/>
    <col min="11783" max="11783" width="9.140625" style="86"/>
    <col min="11784" max="11784" width="10.140625" style="86" bestFit="1" customWidth="1"/>
    <col min="11785" max="11785" width="9.140625" style="86"/>
    <col min="11786" max="11786" width="15.85546875" style="86" bestFit="1" customWidth="1"/>
    <col min="11787" max="11787" width="9.140625" style="86"/>
    <col min="11788" max="11788" width="16.42578125" style="86" customWidth="1"/>
    <col min="11789" max="11789" width="9.140625" style="86"/>
    <col min="11790" max="11790" width="56.5703125" style="86" customWidth="1"/>
    <col min="11791" max="12031" width="9.140625" style="86"/>
    <col min="12032" max="12032" width="5.140625" style="86" bestFit="1" customWidth="1"/>
    <col min="12033" max="12033" width="7.7109375" style="86" customWidth="1"/>
    <col min="12034" max="12034" width="38.28515625" style="86" customWidth="1"/>
    <col min="12035" max="12035" width="7.5703125" style="86" customWidth="1"/>
    <col min="12036" max="12036" width="7" style="86" customWidth="1"/>
    <col min="12037" max="12037" width="9.42578125" style="86" customWidth="1"/>
    <col min="12038" max="12038" width="12.7109375" style="86" customWidth="1"/>
    <col min="12039" max="12039" width="9.140625" style="86"/>
    <col min="12040" max="12040" width="10.140625" style="86" bestFit="1" customWidth="1"/>
    <col min="12041" max="12041" width="9.140625" style="86"/>
    <col min="12042" max="12042" width="15.85546875" style="86" bestFit="1" customWidth="1"/>
    <col min="12043" max="12043" width="9.140625" style="86"/>
    <col min="12044" max="12044" width="16.42578125" style="86" customWidth="1"/>
    <col min="12045" max="12045" width="9.140625" style="86"/>
    <col min="12046" max="12046" width="56.5703125" style="86" customWidth="1"/>
    <col min="12047" max="12287" width="9.140625" style="86"/>
    <col min="12288" max="12288" width="5.140625" style="86" bestFit="1" customWidth="1"/>
    <col min="12289" max="12289" width="7.7109375" style="86" customWidth="1"/>
    <col min="12290" max="12290" width="38.28515625" style="86" customWidth="1"/>
    <col min="12291" max="12291" width="7.5703125" style="86" customWidth="1"/>
    <col min="12292" max="12292" width="7" style="86" customWidth="1"/>
    <col min="12293" max="12293" width="9.42578125" style="86" customWidth="1"/>
    <col min="12294" max="12294" width="12.7109375" style="86" customWidth="1"/>
    <col min="12295" max="12295" width="9.140625" style="86"/>
    <col min="12296" max="12296" width="10.140625" style="86" bestFit="1" customWidth="1"/>
    <col min="12297" max="12297" width="9.140625" style="86"/>
    <col min="12298" max="12298" width="15.85546875" style="86" bestFit="1" customWidth="1"/>
    <col min="12299" max="12299" width="9.140625" style="86"/>
    <col min="12300" max="12300" width="16.42578125" style="86" customWidth="1"/>
    <col min="12301" max="12301" width="9.140625" style="86"/>
    <col min="12302" max="12302" width="56.5703125" style="86" customWidth="1"/>
    <col min="12303" max="12543" width="9.140625" style="86"/>
    <col min="12544" max="12544" width="5.140625" style="86" bestFit="1" customWidth="1"/>
    <col min="12545" max="12545" width="7.7109375" style="86" customWidth="1"/>
    <col min="12546" max="12546" width="38.28515625" style="86" customWidth="1"/>
    <col min="12547" max="12547" width="7.5703125" style="86" customWidth="1"/>
    <col min="12548" max="12548" width="7" style="86" customWidth="1"/>
    <col min="12549" max="12549" width="9.42578125" style="86" customWidth="1"/>
    <col min="12550" max="12550" width="12.7109375" style="86" customWidth="1"/>
    <col min="12551" max="12551" width="9.140625" style="86"/>
    <col min="12552" max="12552" width="10.140625" style="86" bestFit="1" customWidth="1"/>
    <col min="12553" max="12553" width="9.140625" style="86"/>
    <col min="12554" max="12554" width="15.85546875" style="86" bestFit="1" customWidth="1"/>
    <col min="12555" max="12555" width="9.140625" style="86"/>
    <col min="12556" max="12556" width="16.42578125" style="86" customWidth="1"/>
    <col min="12557" max="12557" width="9.140625" style="86"/>
    <col min="12558" max="12558" width="56.5703125" style="86" customWidth="1"/>
    <col min="12559" max="12799" width="9.140625" style="86"/>
    <col min="12800" max="12800" width="5.140625" style="86" bestFit="1" customWidth="1"/>
    <col min="12801" max="12801" width="7.7109375" style="86" customWidth="1"/>
    <col min="12802" max="12802" width="38.28515625" style="86" customWidth="1"/>
    <col min="12803" max="12803" width="7.5703125" style="86" customWidth="1"/>
    <col min="12804" max="12804" width="7" style="86" customWidth="1"/>
    <col min="12805" max="12805" width="9.42578125" style="86" customWidth="1"/>
    <col min="12806" max="12806" width="12.7109375" style="86" customWidth="1"/>
    <col min="12807" max="12807" width="9.140625" style="86"/>
    <col min="12808" max="12808" width="10.140625" style="86" bestFit="1" customWidth="1"/>
    <col min="12809" max="12809" width="9.140625" style="86"/>
    <col min="12810" max="12810" width="15.85546875" style="86" bestFit="1" customWidth="1"/>
    <col min="12811" max="12811" width="9.140625" style="86"/>
    <col min="12812" max="12812" width="16.42578125" style="86" customWidth="1"/>
    <col min="12813" max="12813" width="9.140625" style="86"/>
    <col min="12814" max="12814" width="56.5703125" style="86" customWidth="1"/>
    <col min="12815" max="13055" width="9.140625" style="86"/>
    <col min="13056" max="13056" width="5.140625" style="86" bestFit="1" customWidth="1"/>
    <col min="13057" max="13057" width="7.7109375" style="86" customWidth="1"/>
    <col min="13058" max="13058" width="38.28515625" style="86" customWidth="1"/>
    <col min="13059" max="13059" width="7.5703125" style="86" customWidth="1"/>
    <col min="13060" max="13060" width="7" style="86" customWidth="1"/>
    <col min="13061" max="13061" width="9.42578125" style="86" customWidth="1"/>
    <col min="13062" max="13062" width="12.7109375" style="86" customWidth="1"/>
    <col min="13063" max="13063" width="9.140625" style="86"/>
    <col min="13064" max="13064" width="10.140625" style="86" bestFit="1" customWidth="1"/>
    <col min="13065" max="13065" width="9.140625" style="86"/>
    <col min="13066" max="13066" width="15.85546875" style="86" bestFit="1" customWidth="1"/>
    <col min="13067" max="13067" width="9.140625" style="86"/>
    <col min="13068" max="13068" width="16.42578125" style="86" customWidth="1"/>
    <col min="13069" max="13069" width="9.140625" style="86"/>
    <col min="13070" max="13070" width="56.5703125" style="86" customWidth="1"/>
    <col min="13071" max="13311" width="9.140625" style="86"/>
    <col min="13312" max="13312" width="5.140625" style="86" bestFit="1" customWidth="1"/>
    <col min="13313" max="13313" width="7.7109375" style="86" customWidth="1"/>
    <col min="13314" max="13314" width="38.28515625" style="86" customWidth="1"/>
    <col min="13315" max="13315" width="7.5703125" style="86" customWidth="1"/>
    <col min="13316" max="13316" width="7" style="86" customWidth="1"/>
    <col min="13317" max="13317" width="9.42578125" style="86" customWidth="1"/>
    <col min="13318" max="13318" width="12.7109375" style="86" customWidth="1"/>
    <col min="13319" max="13319" width="9.140625" style="86"/>
    <col min="13320" max="13320" width="10.140625" style="86" bestFit="1" customWidth="1"/>
    <col min="13321" max="13321" width="9.140625" style="86"/>
    <col min="13322" max="13322" width="15.85546875" style="86" bestFit="1" customWidth="1"/>
    <col min="13323" max="13323" width="9.140625" style="86"/>
    <col min="13324" max="13324" width="16.42578125" style="86" customWidth="1"/>
    <col min="13325" max="13325" width="9.140625" style="86"/>
    <col min="13326" max="13326" width="56.5703125" style="86" customWidth="1"/>
    <col min="13327" max="13567" width="9.140625" style="86"/>
    <col min="13568" max="13568" width="5.140625" style="86" bestFit="1" customWidth="1"/>
    <col min="13569" max="13569" width="7.7109375" style="86" customWidth="1"/>
    <col min="13570" max="13570" width="38.28515625" style="86" customWidth="1"/>
    <col min="13571" max="13571" width="7.5703125" style="86" customWidth="1"/>
    <col min="13572" max="13572" width="7" style="86" customWidth="1"/>
    <col min="13573" max="13573" width="9.42578125" style="86" customWidth="1"/>
    <col min="13574" max="13574" width="12.7109375" style="86" customWidth="1"/>
    <col min="13575" max="13575" width="9.140625" style="86"/>
    <col min="13576" max="13576" width="10.140625" style="86" bestFit="1" customWidth="1"/>
    <col min="13577" max="13577" width="9.140625" style="86"/>
    <col min="13578" max="13578" width="15.85546875" style="86" bestFit="1" customWidth="1"/>
    <col min="13579" max="13579" width="9.140625" style="86"/>
    <col min="13580" max="13580" width="16.42578125" style="86" customWidth="1"/>
    <col min="13581" max="13581" width="9.140625" style="86"/>
    <col min="13582" max="13582" width="56.5703125" style="86" customWidth="1"/>
    <col min="13583" max="13823" width="9.140625" style="86"/>
    <col min="13824" max="13824" width="5.140625" style="86" bestFit="1" customWidth="1"/>
    <col min="13825" max="13825" width="7.7109375" style="86" customWidth="1"/>
    <col min="13826" max="13826" width="38.28515625" style="86" customWidth="1"/>
    <col min="13827" max="13827" width="7.5703125" style="86" customWidth="1"/>
    <col min="13828" max="13828" width="7" style="86" customWidth="1"/>
    <col min="13829" max="13829" width="9.42578125" style="86" customWidth="1"/>
    <col min="13830" max="13830" width="12.7109375" style="86" customWidth="1"/>
    <col min="13831" max="13831" width="9.140625" style="86"/>
    <col min="13832" max="13832" width="10.140625" style="86" bestFit="1" customWidth="1"/>
    <col min="13833" max="13833" width="9.140625" style="86"/>
    <col min="13834" max="13834" width="15.85546875" style="86" bestFit="1" customWidth="1"/>
    <col min="13835" max="13835" width="9.140625" style="86"/>
    <col min="13836" max="13836" width="16.42578125" style="86" customWidth="1"/>
    <col min="13837" max="13837" width="9.140625" style="86"/>
    <col min="13838" max="13838" width="56.5703125" style="86" customWidth="1"/>
    <col min="13839" max="14079" width="9.140625" style="86"/>
    <col min="14080" max="14080" width="5.140625" style="86" bestFit="1" customWidth="1"/>
    <col min="14081" max="14081" width="7.7109375" style="86" customWidth="1"/>
    <col min="14082" max="14082" width="38.28515625" style="86" customWidth="1"/>
    <col min="14083" max="14083" width="7.5703125" style="86" customWidth="1"/>
    <col min="14084" max="14084" width="7" style="86" customWidth="1"/>
    <col min="14085" max="14085" width="9.42578125" style="86" customWidth="1"/>
    <col min="14086" max="14086" width="12.7109375" style="86" customWidth="1"/>
    <col min="14087" max="14087" width="9.140625" style="86"/>
    <col min="14088" max="14088" width="10.140625" style="86" bestFit="1" customWidth="1"/>
    <col min="14089" max="14089" width="9.140625" style="86"/>
    <col min="14090" max="14090" width="15.85546875" style="86" bestFit="1" customWidth="1"/>
    <col min="14091" max="14091" width="9.140625" style="86"/>
    <col min="14092" max="14092" width="16.42578125" style="86" customWidth="1"/>
    <col min="14093" max="14093" width="9.140625" style="86"/>
    <col min="14094" max="14094" width="56.5703125" style="86" customWidth="1"/>
    <col min="14095" max="14335" width="9.140625" style="86"/>
    <col min="14336" max="14336" width="5.140625" style="86" bestFit="1" customWidth="1"/>
    <col min="14337" max="14337" width="7.7109375" style="86" customWidth="1"/>
    <col min="14338" max="14338" width="38.28515625" style="86" customWidth="1"/>
    <col min="14339" max="14339" width="7.5703125" style="86" customWidth="1"/>
    <col min="14340" max="14340" width="7" style="86" customWidth="1"/>
    <col min="14341" max="14341" width="9.42578125" style="86" customWidth="1"/>
    <col min="14342" max="14342" width="12.7109375" style="86" customWidth="1"/>
    <col min="14343" max="14343" width="9.140625" style="86"/>
    <col min="14344" max="14344" width="10.140625" style="86" bestFit="1" customWidth="1"/>
    <col min="14345" max="14345" width="9.140625" style="86"/>
    <col min="14346" max="14346" width="15.85546875" style="86" bestFit="1" customWidth="1"/>
    <col min="14347" max="14347" width="9.140625" style="86"/>
    <col min="14348" max="14348" width="16.42578125" style="86" customWidth="1"/>
    <col min="14349" max="14349" width="9.140625" style="86"/>
    <col min="14350" max="14350" width="56.5703125" style="86" customWidth="1"/>
    <col min="14351" max="14591" width="9.140625" style="86"/>
    <col min="14592" max="14592" width="5.140625" style="86" bestFit="1" customWidth="1"/>
    <col min="14593" max="14593" width="7.7109375" style="86" customWidth="1"/>
    <col min="14594" max="14594" width="38.28515625" style="86" customWidth="1"/>
    <col min="14595" max="14595" width="7.5703125" style="86" customWidth="1"/>
    <col min="14596" max="14596" width="7" style="86" customWidth="1"/>
    <col min="14597" max="14597" width="9.42578125" style="86" customWidth="1"/>
    <col min="14598" max="14598" width="12.7109375" style="86" customWidth="1"/>
    <col min="14599" max="14599" width="9.140625" style="86"/>
    <col min="14600" max="14600" width="10.140625" style="86" bestFit="1" customWidth="1"/>
    <col min="14601" max="14601" width="9.140625" style="86"/>
    <col min="14602" max="14602" width="15.85546875" style="86" bestFit="1" customWidth="1"/>
    <col min="14603" max="14603" width="9.140625" style="86"/>
    <col min="14604" max="14604" width="16.42578125" style="86" customWidth="1"/>
    <col min="14605" max="14605" width="9.140625" style="86"/>
    <col min="14606" max="14606" width="56.5703125" style="86" customWidth="1"/>
    <col min="14607" max="14847" width="9.140625" style="86"/>
    <col min="14848" max="14848" width="5.140625" style="86" bestFit="1" customWidth="1"/>
    <col min="14849" max="14849" width="7.7109375" style="86" customWidth="1"/>
    <col min="14850" max="14850" width="38.28515625" style="86" customWidth="1"/>
    <col min="14851" max="14851" width="7.5703125" style="86" customWidth="1"/>
    <col min="14852" max="14852" width="7" style="86" customWidth="1"/>
    <col min="14853" max="14853" width="9.42578125" style="86" customWidth="1"/>
    <col min="14854" max="14854" width="12.7109375" style="86" customWidth="1"/>
    <col min="14855" max="14855" width="9.140625" style="86"/>
    <col min="14856" max="14856" width="10.140625" style="86" bestFit="1" customWidth="1"/>
    <col min="14857" max="14857" width="9.140625" style="86"/>
    <col min="14858" max="14858" width="15.85546875" style="86" bestFit="1" customWidth="1"/>
    <col min="14859" max="14859" width="9.140625" style="86"/>
    <col min="14860" max="14860" width="16.42578125" style="86" customWidth="1"/>
    <col min="14861" max="14861" width="9.140625" style="86"/>
    <col min="14862" max="14862" width="56.5703125" style="86" customWidth="1"/>
    <col min="14863" max="15103" width="9.140625" style="86"/>
    <col min="15104" max="15104" width="5.140625" style="86" bestFit="1" customWidth="1"/>
    <col min="15105" max="15105" width="7.7109375" style="86" customWidth="1"/>
    <col min="15106" max="15106" width="38.28515625" style="86" customWidth="1"/>
    <col min="15107" max="15107" width="7.5703125" style="86" customWidth="1"/>
    <col min="15108" max="15108" width="7" style="86" customWidth="1"/>
    <col min="15109" max="15109" width="9.42578125" style="86" customWidth="1"/>
    <col min="15110" max="15110" width="12.7109375" style="86" customWidth="1"/>
    <col min="15111" max="15111" width="9.140625" style="86"/>
    <col min="15112" max="15112" width="10.140625" style="86" bestFit="1" customWidth="1"/>
    <col min="15113" max="15113" width="9.140625" style="86"/>
    <col min="15114" max="15114" width="15.85546875" style="86" bestFit="1" customWidth="1"/>
    <col min="15115" max="15115" width="9.140625" style="86"/>
    <col min="15116" max="15116" width="16.42578125" style="86" customWidth="1"/>
    <col min="15117" max="15117" width="9.140625" style="86"/>
    <col min="15118" max="15118" width="56.5703125" style="86" customWidth="1"/>
    <col min="15119" max="15359" width="9.140625" style="86"/>
    <col min="15360" max="15360" width="5.140625" style="86" bestFit="1" customWidth="1"/>
    <col min="15361" max="15361" width="7.7109375" style="86" customWidth="1"/>
    <col min="15362" max="15362" width="38.28515625" style="86" customWidth="1"/>
    <col min="15363" max="15363" width="7.5703125" style="86" customWidth="1"/>
    <col min="15364" max="15364" width="7" style="86" customWidth="1"/>
    <col min="15365" max="15365" width="9.42578125" style="86" customWidth="1"/>
    <col min="15366" max="15366" width="12.7109375" style="86" customWidth="1"/>
    <col min="15367" max="15367" width="9.140625" style="86"/>
    <col min="15368" max="15368" width="10.140625" style="86" bestFit="1" customWidth="1"/>
    <col min="15369" max="15369" width="9.140625" style="86"/>
    <col min="15370" max="15370" width="15.85546875" style="86" bestFit="1" customWidth="1"/>
    <col min="15371" max="15371" width="9.140625" style="86"/>
    <col min="15372" max="15372" width="16.42578125" style="86" customWidth="1"/>
    <col min="15373" max="15373" width="9.140625" style="86"/>
    <col min="15374" max="15374" width="56.5703125" style="86" customWidth="1"/>
    <col min="15375" max="15615" width="9.140625" style="86"/>
    <col min="15616" max="15616" width="5.140625" style="86" bestFit="1" customWidth="1"/>
    <col min="15617" max="15617" width="7.7109375" style="86" customWidth="1"/>
    <col min="15618" max="15618" width="38.28515625" style="86" customWidth="1"/>
    <col min="15619" max="15619" width="7.5703125" style="86" customWidth="1"/>
    <col min="15620" max="15620" width="7" style="86" customWidth="1"/>
    <col min="15621" max="15621" width="9.42578125" style="86" customWidth="1"/>
    <col min="15622" max="15622" width="12.7109375" style="86" customWidth="1"/>
    <col min="15623" max="15623" width="9.140625" style="86"/>
    <col min="15624" max="15624" width="10.140625" style="86" bestFit="1" customWidth="1"/>
    <col min="15625" max="15625" width="9.140625" style="86"/>
    <col min="15626" max="15626" width="15.85546875" style="86" bestFit="1" customWidth="1"/>
    <col min="15627" max="15627" width="9.140625" style="86"/>
    <col min="15628" max="15628" width="16.42578125" style="86" customWidth="1"/>
    <col min="15629" max="15629" width="9.140625" style="86"/>
    <col min="15630" max="15630" width="56.5703125" style="86" customWidth="1"/>
    <col min="15631" max="15871" width="9.140625" style="86"/>
    <col min="15872" max="15872" width="5.140625" style="86" bestFit="1" customWidth="1"/>
    <col min="15873" max="15873" width="7.7109375" style="86" customWidth="1"/>
    <col min="15874" max="15874" width="38.28515625" style="86" customWidth="1"/>
    <col min="15875" max="15875" width="7.5703125" style="86" customWidth="1"/>
    <col min="15876" max="15876" width="7" style="86" customWidth="1"/>
    <col min="15877" max="15877" width="9.42578125" style="86" customWidth="1"/>
    <col min="15878" max="15878" width="12.7109375" style="86" customWidth="1"/>
    <col min="15879" max="15879" width="9.140625" style="86"/>
    <col min="15880" max="15880" width="10.140625" style="86" bestFit="1" customWidth="1"/>
    <col min="15881" max="15881" width="9.140625" style="86"/>
    <col min="15882" max="15882" width="15.85546875" style="86" bestFit="1" customWidth="1"/>
    <col min="15883" max="15883" width="9.140625" style="86"/>
    <col min="15884" max="15884" width="16.42578125" style="86" customWidth="1"/>
    <col min="15885" max="15885" width="9.140625" style="86"/>
    <col min="15886" max="15886" width="56.5703125" style="86" customWidth="1"/>
    <col min="15887" max="16127" width="9.140625" style="86"/>
    <col min="16128" max="16128" width="5.140625" style="86" bestFit="1" customWidth="1"/>
    <col min="16129" max="16129" width="7.7109375" style="86" customWidth="1"/>
    <col min="16130" max="16130" width="38.28515625" style="86" customWidth="1"/>
    <col min="16131" max="16131" width="7.5703125" style="86" customWidth="1"/>
    <col min="16132" max="16132" width="7" style="86" customWidth="1"/>
    <col min="16133" max="16133" width="9.42578125" style="86" customWidth="1"/>
    <col min="16134" max="16134" width="12.7109375" style="86" customWidth="1"/>
    <col min="16135" max="16135" width="9.140625" style="86"/>
    <col min="16136" max="16136" width="10.140625" style="86" bestFit="1" customWidth="1"/>
    <col min="16137" max="16137" width="9.140625" style="86"/>
    <col min="16138" max="16138" width="15.85546875" style="86" bestFit="1" customWidth="1"/>
    <col min="16139" max="16139" width="9.140625" style="86"/>
    <col min="16140" max="16140" width="16.42578125" style="86" customWidth="1"/>
    <col min="16141" max="16141" width="9.140625" style="86"/>
    <col min="16142" max="16142" width="56.5703125" style="86" customWidth="1"/>
    <col min="16143" max="16384" width="9.140625" style="86"/>
  </cols>
  <sheetData>
    <row r="1" spans="1:14" ht="45" customHeight="1" x14ac:dyDescent="0.2">
      <c r="A1" s="383" t="s">
        <v>154</v>
      </c>
      <c r="B1" s="384"/>
      <c r="C1" s="384"/>
      <c r="D1" s="384"/>
      <c r="E1" s="384"/>
      <c r="F1" s="385"/>
    </row>
    <row r="2" spans="1:14" s="88" customFormat="1" ht="25.5" x14ac:dyDescent="0.25">
      <c r="A2" s="251" t="s">
        <v>82</v>
      </c>
      <c r="B2" s="252" t="s">
        <v>83</v>
      </c>
      <c r="C2" s="253" t="s">
        <v>37</v>
      </c>
      <c r="D2" s="254" t="s">
        <v>84</v>
      </c>
      <c r="E2" s="255" t="s">
        <v>85</v>
      </c>
      <c r="F2" s="256" t="s">
        <v>86</v>
      </c>
    </row>
    <row r="3" spans="1:14" x14ac:dyDescent="0.2">
      <c r="A3" s="257"/>
      <c r="B3" s="258"/>
      <c r="C3" s="259"/>
      <c r="D3" s="260"/>
      <c r="E3" s="261"/>
      <c r="F3" s="262"/>
      <c r="J3" s="86"/>
    </row>
    <row r="4" spans="1:14" ht="19.5" customHeight="1" x14ac:dyDescent="0.2">
      <c r="A4" s="263"/>
      <c r="B4" s="386" t="s">
        <v>87</v>
      </c>
      <c r="C4" s="387"/>
      <c r="D4" s="387"/>
      <c r="E4" s="387"/>
      <c r="F4" s="388"/>
      <c r="J4" s="86"/>
    </row>
    <row r="5" spans="1:14" ht="27.75" customHeight="1" x14ac:dyDescent="0.2">
      <c r="A5" s="257">
        <v>1</v>
      </c>
      <c r="B5" s="264" t="s">
        <v>115</v>
      </c>
      <c r="C5" s="259" t="s">
        <v>88</v>
      </c>
      <c r="D5" s="265">
        <v>13</v>
      </c>
      <c r="E5" s="322"/>
      <c r="F5" s="266">
        <f>ROUND(E5*D5,2)</f>
        <v>0</v>
      </c>
      <c r="G5" s="267"/>
      <c r="H5" s="268"/>
      <c r="I5" s="269"/>
      <c r="J5" s="267"/>
    </row>
    <row r="6" spans="1:14" ht="21.75" customHeight="1" x14ac:dyDescent="0.2">
      <c r="A6" s="257">
        <f>A5+1</f>
        <v>2</v>
      </c>
      <c r="B6" s="33" t="s">
        <v>120</v>
      </c>
      <c r="C6" s="259" t="s">
        <v>22</v>
      </c>
      <c r="D6" s="28">
        <v>120</v>
      </c>
      <c r="E6" s="322"/>
      <c r="F6" s="266">
        <f>ROUND(E6*D6,2)</f>
        <v>0</v>
      </c>
      <c r="G6" s="267"/>
      <c r="H6" s="268"/>
      <c r="I6" s="269"/>
      <c r="J6" s="267"/>
    </row>
    <row r="7" spans="1:14" ht="27.75" customHeight="1" x14ac:dyDescent="0.2">
      <c r="A7" s="257">
        <f>A6+1</f>
        <v>3</v>
      </c>
      <c r="B7" s="270" t="s">
        <v>89</v>
      </c>
      <c r="C7" s="259" t="s">
        <v>22</v>
      </c>
      <c r="D7" s="265">
        <v>120</v>
      </c>
      <c r="E7" s="322"/>
      <c r="F7" s="266">
        <f>ROUND(E7*D7,2)</f>
        <v>0</v>
      </c>
      <c r="G7" s="267"/>
      <c r="H7" s="268"/>
      <c r="I7" s="269"/>
      <c r="J7" s="267"/>
    </row>
    <row r="8" spans="1:14" ht="52.5" customHeight="1" x14ac:dyDescent="0.2">
      <c r="A8" s="257">
        <f>A7+1</f>
        <v>4</v>
      </c>
      <c r="B8" s="212" t="s">
        <v>113</v>
      </c>
      <c r="C8" s="271" t="s">
        <v>9</v>
      </c>
      <c r="D8" s="265">
        <v>400</v>
      </c>
      <c r="E8" s="323"/>
      <c r="F8" s="266">
        <f>ROUND(E8*D8,2)</f>
        <v>0</v>
      </c>
      <c r="G8" s="267"/>
      <c r="H8" s="268"/>
      <c r="I8" s="269"/>
      <c r="J8" s="267"/>
    </row>
    <row r="9" spans="1:14" ht="57.75" customHeight="1" x14ac:dyDescent="0.2">
      <c r="A9" s="257">
        <f>A8+1</f>
        <v>5</v>
      </c>
      <c r="B9" s="26" t="s">
        <v>43</v>
      </c>
      <c r="C9" s="271" t="s">
        <v>44</v>
      </c>
      <c r="D9" s="265">
        <v>15</v>
      </c>
      <c r="E9" s="323"/>
      <c r="F9" s="266">
        <f>ROUND(E9*D9,2)</f>
        <v>0</v>
      </c>
      <c r="G9" s="267"/>
      <c r="H9" s="268"/>
      <c r="I9" s="269"/>
      <c r="J9" s="267"/>
    </row>
    <row r="10" spans="1:14" ht="19.5" customHeight="1" x14ac:dyDescent="0.2">
      <c r="A10" s="272"/>
      <c r="B10" s="273" t="s">
        <v>90</v>
      </c>
      <c r="C10" s="274"/>
      <c r="D10" s="275"/>
      <c r="E10" s="276"/>
      <c r="F10" s="277">
        <f>ROUND(SUM(F5:F9),2)</f>
        <v>0</v>
      </c>
      <c r="J10" s="86"/>
    </row>
    <row r="11" spans="1:14" ht="12" customHeight="1" x14ac:dyDescent="0.2">
      <c r="A11" s="257"/>
      <c r="B11" s="278"/>
      <c r="C11" s="259"/>
      <c r="D11" s="265"/>
      <c r="E11" s="261"/>
      <c r="F11" s="279"/>
      <c r="J11" s="86"/>
    </row>
    <row r="12" spans="1:14" ht="19.5" customHeight="1" x14ac:dyDescent="0.2">
      <c r="A12" s="272"/>
      <c r="B12" s="386" t="s">
        <v>91</v>
      </c>
      <c r="C12" s="387"/>
      <c r="D12" s="387"/>
      <c r="E12" s="387"/>
      <c r="F12" s="388"/>
      <c r="J12" s="86"/>
    </row>
    <row r="13" spans="1:14" ht="28.5" customHeight="1" x14ac:dyDescent="0.2">
      <c r="A13" s="257">
        <v>1</v>
      </c>
      <c r="B13" s="32" t="s">
        <v>46</v>
      </c>
      <c r="C13" s="271" t="s">
        <v>22</v>
      </c>
      <c r="D13" s="280">
        <v>120</v>
      </c>
      <c r="E13" s="323"/>
      <c r="F13" s="281">
        <f>ROUND(E13*D13,2)</f>
        <v>0</v>
      </c>
      <c r="J13" s="86"/>
    </row>
    <row r="14" spans="1:14" ht="51" x14ac:dyDescent="0.2">
      <c r="A14" s="257">
        <v>2</v>
      </c>
      <c r="B14" s="282" t="s">
        <v>119</v>
      </c>
      <c r="C14" s="271" t="s">
        <v>107</v>
      </c>
      <c r="D14" s="265">
        <v>4</v>
      </c>
      <c r="E14" s="324"/>
      <c r="F14" s="262">
        <f>ROUND(E14*D14,2)</f>
        <v>0</v>
      </c>
      <c r="J14" s="86"/>
      <c r="L14" s="283"/>
      <c r="M14" s="283"/>
      <c r="N14" s="284"/>
    </row>
    <row r="15" spans="1:14" ht="19.5" customHeight="1" x14ac:dyDescent="0.2">
      <c r="A15" s="272"/>
      <c r="B15" s="273" t="s">
        <v>92</v>
      </c>
      <c r="C15" s="253"/>
      <c r="D15" s="254"/>
      <c r="E15" s="285"/>
      <c r="F15" s="277">
        <f>ROUND(SUM(F13:F14),2)</f>
        <v>0</v>
      </c>
      <c r="J15" s="86"/>
    </row>
    <row r="16" spans="1:14" ht="12" customHeight="1" x14ac:dyDescent="0.2">
      <c r="A16" s="257"/>
      <c r="B16" s="286"/>
      <c r="C16" s="271"/>
      <c r="D16" s="287"/>
      <c r="E16" s="261"/>
      <c r="F16" s="262"/>
      <c r="J16" s="86"/>
    </row>
    <row r="17" spans="1:10" ht="19.5" customHeight="1" x14ac:dyDescent="0.2">
      <c r="A17" s="272"/>
      <c r="B17" s="386" t="s">
        <v>93</v>
      </c>
      <c r="C17" s="387"/>
      <c r="D17" s="387"/>
      <c r="E17" s="387"/>
      <c r="F17" s="388"/>
      <c r="J17" s="86"/>
    </row>
    <row r="18" spans="1:10" ht="267.75" x14ac:dyDescent="0.2">
      <c r="A18" s="257"/>
      <c r="B18" s="282" t="s">
        <v>170</v>
      </c>
      <c r="C18" s="44" t="s">
        <v>22</v>
      </c>
      <c r="D18" s="288">
        <v>120</v>
      </c>
      <c r="E18" s="324"/>
      <c r="F18" s="262">
        <f>ROUND(E18*D18,2)</f>
        <v>0</v>
      </c>
      <c r="J18" s="86"/>
    </row>
    <row r="19" spans="1:10" s="203" customFormat="1" ht="38.25" x14ac:dyDescent="0.25">
      <c r="A19" s="160">
        <v>8</v>
      </c>
      <c r="B19" s="172" t="s">
        <v>132</v>
      </c>
      <c r="C19" s="42" t="s">
        <v>9</v>
      </c>
      <c r="D19" s="43">
        <v>25</v>
      </c>
      <c r="E19" s="173"/>
      <c r="F19" s="138">
        <f>D19*E19</f>
        <v>0</v>
      </c>
    </row>
    <row r="20" spans="1:10" s="203" customFormat="1" ht="51" x14ac:dyDescent="0.25">
      <c r="A20" s="158">
        <v>9</v>
      </c>
      <c r="B20" s="245" t="s">
        <v>133</v>
      </c>
      <c r="C20" s="27" t="s">
        <v>9</v>
      </c>
      <c r="D20" s="44">
        <v>15</v>
      </c>
      <c r="E20" s="29"/>
      <c r="F20" s="30">
        <f>D20*E20</f>
        <v>0</v>
      </c>
    </row>
    <row r="21" spans="1:10" ht="19.5" customHeight="1" x14ac:dyDescent="0.2">
      <c r="A21" s="272"/>
      <c r="B21" s="273" t="s">
        <v>94</v>
      </c>
      <c r="C21" s="253"/>
      <c r="D21" s="254"/>
      <c r="E21" s="285"/>
      <c r="F21" s="277">
        <f>ROUND(SUM(F18:F20),2)</f>
        <v>0</v>
      </c>
      <c r="J21" s="86"/>
    </row>
    <row r="22" spans="1:10" x14ac:dyDescent="0.2">
      <c r="A22" s="257"/>
      <c r="B22" s="289"/>
      <c r="C22" s="289"/>
      <c r="D22" s="289"/>
      <c r="E22" s="289"/>
      <c r="F22" s="290"/>
      <c r="J22" s="86"/>
    </row>
    <row r="23" spans="1:10" ht="19.5" customHeight="1" x14ac:dyDescent="0.2">
      <c r="A23" s="272"/>
      <c r="B23" s="386" t="s">
        <v>95</v>
      </c>
      <c r="C23" s="387"/>
      <c r="D23" s="387"/>
      <c r="E23" s="387"/>
      <c r="F23" s="388"/>
      <c r="J23" s="86"/>
    </row>
    <row r="24" spans="1:10" ht="16.5" customHeight="1" x14ac:dyDescent="0.2">
      <c r="A24" s="257"/>
      <c r="B24" s="278" t="s">
        <v>96</v>
      </c>
      <c r="C24" s="259"/>
      <c r="D24" s="265"/>
      <c r="E24" s="261"/>
      <c r="F24" s="279"/>
      <c r="J24" s="86"/>
    </row>
    <row r="25" spans="1:10" ht="216.75" x14ac:dyDescent="0.2">
      <c r="A25" s="257">
        <v>1</v>
      </c>
      <c r="B25" s="291" t="s">
        <v>129</v>
      </c>
      <c r="C25" s="271" t="s">
        <v>106</v>
      </c>
      <c r="D25" s="265">
        <v>50</v>
      </c>
      <c r="E25" s="324"/>
      <c r="F25" s="262">
        <f>ROUND(E25*D25,2)</f>
        <v>0</v>
      </c>
      <c r="J25" s="86"/>
    </row>
    <row r="26" spans="1:10" ht="89.25" x14ac:dyDescent="0.2">
      <c r="A26" s="257">
        <v>2</v>
      </c>
      <c r="B26" s="292" t="s">
        <v>121</v>
      </c>
      <c r="C26" s="271" t="s">
        <v>22</v>
      </c>
      <c r="D26" s="265">
        <v>33</v>
      </c>
      <c r="E26" s="324"/>
      <c r="F26" s="262">
        <f>ROUND(E26*D26,2)</f>
        <v>0</v>
      </c>
      <c r="J26" s="86"/>
    </row>
    <row r="27" spans="1:10" s="295" customFormat="1" ht="25.5" x14ac:dyDescent="0.2">
      <c r="A27" s="293">
        <v>3</v>
      </c>
      <c r="B27" s="264" t="s">
        <v>97</v>
      </c>
      <c r="C27" s="271" t="s">
        <v>88</v>
      </c>
      <c r="D27" s="294">
        <v>11</v>
      </c>
      <c r="E27" s="325"/>
      <c r="F27" s="262">
        <f>ROUND(E27*D27,2)</f>
        <v>0</v>
      </c>
    </row>
    <row r="28" spans="1:10" s="295" customFormat="1" ht="89.25" x14ac:dyDescent="0.2">
      <c r="A28" s="257">
        <v>4</v>
      </c>
      <c r="B28" s="292" t="s">
        <v>122</v>
      </c>
      <c r="C28" s="271" t="s">
        <v>108</v>
      </c>
      <c r="D28" s="265">
        <v>80</v>
      </c>
      <c r="E28" s="324"/>
      <c r="F28" s="262">
        <f>ROUND(E28*D28,2)</f>
        <v>0</v>
      </c>
    </row>
    <row r="29" spans="1:10" s="295" customFormat="1" ht="18.75" customHeight="1" x14ac:dyDescent="0.2">
      <c r="A29" s="272"/>
      <c r="B29" s="273" t="s">
        <v>98</v>
      </c>
      <c r="C29" s="253"/>
      <c r="D29" s="254"/>
      <c r="E29" s="285"/>
      <c r="F29" s="277">
        <f>ROUND(SUM(F25:F28),2)</f>
        <v>0</v>
      </c>
    </row>
    <row r="30" spans="1:10" ht="12.75" customHeight="1" x14ac:dyDescent="0.2">
      <c r="J30" s="86"/>
    </row>
    <row r="31" spans="1:10" x14ac:dyDescent="0.2">
      <c r="A31" s="99">
        <v>1</v>
      </c>
      <c r="B31" s="45" t="s">
        <v>102</v>
      </c>
      <c r="C31" s="47"/>
      <c r="D31" s="45"/>
      <c r="E31" s="86"/>
      <c r="F31" s="48">
        <f>F10</f>
        <v>0</v>
      </c>
      <c r="J31" s="86"/>
    </row>
    <row r="32" spans="1:10" x14ac:dyDescent="0.2">
      <c r="A32" s="99">
        <v>2</v>
      </c>
      <c r="B32" s="45" t="s">
        <v>103</v>
      </c>
      <c r="C32" s="47"/>
      <c r="D32" s="45"/>
      <c r="E32" s="86"/>
      <c r="F32" s="48">
        <f>F15</f>
        <v>0</v>
      </c>
      <c r="J32" s="86"/>
    </row>
    <row r="33" spans="1:23" x14ac:dyDescent="0.2">
      <c r="A33" s="99">
        <v>3</v>
      </c>
      <c r="B33" s="45" t="s">
        <v>104</v>
      </c>
      <c r="C33" s="47"/>
      <c r="D33" s="45"/>
      <c r="E33" s="86"/>
      <c r="F33" s="48">
        <f>F21</f>
        <v>0</v>
      </c>
      <c r="J33" s="86"/>
    </row>
    <row r="34" spans="1:23" x14ac:dyDescent="0.2">
      <c r="A34" s="99">
        <v>4</v>
      </c>
      <c r="B34" s="45" t="s">
        <v>105</v>
      </c>
      <c r="C34" s="47"/>
      <c r="D34" s="45"/>
      <c r="E34" s="86"/>
      <c r="F34" s="48">
        <f>F29</f>
        <v>0</v>
      </c>
      <c r="J34" s="86"/>
    </row>
    <row r="35" spans="1:23" x14ac:dyDescent="0.2">
      <c r="A35" s="71"/>
      <c r="B35" s="45" t="s">
        <v>52</v>
      </c>
      <c r="C35" s="50"/>
      <c r="D35" s="50"/>
      <c r="E35" s="86"/>
      <c r="F35" s="46">
        <f>SUM(F31:F34)</f>
        <v>0</v>
      </c>
      <c r="J35" s="86"/>
    </row>
    <row r="36" spans="1:23" ht="12" customHeight="1" x14ac:dyDescent="0.2">
      <c r="A36" s="72"/>
      <c r="B36" s="51" t="s">
        <v>53</v>
      </c>
      <c r="C36" s="53"/>
      <c r="D36" s="53"/>
      <c r="E36" s="300"/>
      <c r="F36" s="54">
        <f>ROUND(F35*0.1,2)</f>
        <v>0</v>
      </c>
      <c r="J36" s="86"/>
    </row>
    <row r="37" spans="1:23" ht="12.75" hidden="1" customHeight="1" x14ac:dyDescent="0.2">
      <c r="A37" s="71"/>
      <c r="B37" s="51" t="s">
        <v>52</v>
      </c>
      <c r="C37" s="53"/>
      <c r="D37" s="53"/>
      <c r="E37" s="86"/>
      <c r="F37" s="54">
        <f>ROUND(SUM(F35:F36),2)</f>
        <v>0</v>
      </c>
      <c r="J37" s="86"/>
    </row>
    <row r="38" spans="1:23" ht="12.75" customHeight="1" x14ac:dyDescent="0.2">
      <c r="A38" s="71"/>
      <c r="B38" s="45" t="s">
        <v>52</v>
      </c>
      <c r="C38" s="50"/>
      <c r="D38" s="50"/>
      <c r="E38" s="86"/>
      <c r="F38" s="46">
        <f>SUM(F35:F36)</f>
        <v>0</v>
      </c>
      <c r="J38" s="86"/>
    </row>
    <row r="39" spans="1:23" ht="15.75" customHeight="1" x14ac:dyDescent="0.2">
      <c r="A39" s="71"/>
      <c r="B39" s="45" t="s">
        <v>54</v>
      </c>
      <c r="C39" s="50"/>
      <c r="D39" s="50"/>
      <c r="E39" s="86"/>
      <c r="F39" s="46">
        <f>ROUND(F38*0.22,2)</f>
        <v>0</v>
      </c>
      <c r="J39" s="86"/>
    </row>
    <row r="40" spans="1:23" ht="15.75" customHeight="1" thickBot="1" x14ac:dyDescent="0.25">
      <c r="A40" s="73"/>
      <c r="B40" s="55" t="s">
        <v>55</v>
      </c>
      <c r="C40" s="57"/>
      <c r="D40" s="57"/>
      <c r="E40" s="301"/>
      <c r="F40" s="58">
        <f>SUM(F38:F39)</f>
        <v>0</v>
      </c>
      <c r="J40" s="86"/>
      <c r="K40" s="302"/>
      <c r="L40" s="303"/>
      <c r="M40" s="302"/>
      <c r="N40" s="304"/>
      <c r="O40" s="304"/>
      <c r="P40" s="304"/>
    </row>
    <row r="41" spans="1:23" ht="15.75" customHeight="1" thickTop="1" x14ac:dyDescent="0.2">
      <c r="A41" s="305"/>
      <c r="B41" s="306"/>
      <c r="C41" s="306"/>
      <c r="D41" s="306"/>
      <c r="E41" s="306"/>
      <c r="G41" s="307"/>
      <c r="H41" s="307"/>
      <c r="I41" s="308"/>
      <c r="J41" s="309"/>
      <c r="K41" s="310"/>
      <c r="L41" s="310"/>
      <c r="M41" s="310"/>
      <c r="R41" s="311"/>
      <c r="S41" s="312"/>
      <c r="T41" s="313"/>
      <c r="U41" s="304"/>
      <c r="V41" s="304"/>
      <c r="W41" s="304"/>
    </row>
    <row r="42" spans="1:23" x14ac:dyDescent="0.2">
      <c r="G42" s="314"/>
      <c r="H42" s="314"/>
      <c r="I42" s="315"/>
      <c r="J42" s="316"/>
      <c r="K42" s="298"/>
      <c r="L42" s="250"/>
      <c r="M42" s="250"/>
      <c r="R42" s="311"/>
      <c r="S42" s="312"/>
      <c r="T42" s="313"/>
      <c r="U42" s="304"/>
      <c r="V42" s="304"/>
      <c r="W42" s="304"/>
    </row>
    <row r="43" spans="1:23" ht="17.25" customHeight="1" x14ac:dyDescent="0.2">
      <c r="G43" s="314"/>
      <c r="H43" s="314"/>
      <c r="I43" s="315"/>
      <c r="J43" s="316"/>
      <c r="K43" s="298"/>
      <c r="L43" s="250"/>
      <c r="M43" s="250"/>
      <c r="R43" s="311"/>
      <c r="S43" s="312"/>
      <c r="T43" s="313"/>
      <c r="U43" s="304"/>
      <c r="V43" s="304"/>
      <c r="W43" s="304"/>
    </row>
    <row r="44" spans="1:23" ht="76.5" customHeight="1" x14ac:dyDescent="0.2">
      <c r="J44" s="86"/>
      <c r="R44" s="317"/>
      <c r="S44" s="318"/>
      <c r="T44" s="319"/>
      <c r="U44" s="320"/>
      <c r="V44" s="320"/>
      <c r="W44" s="321"/>
    </row>
    <row r="45" spans="1:23" s="295" customFormat="1" ht="44.25" customHeight="1" x14ac:dyDescent="0.2">
      <c r="A45" s="296"/>
      <c r="B45" s="297"/>
      <c r="C45" s="298"/>
      <c r="D45" s="299"/>
      <c r="E45" s="250"/>
      <c r="F45" s="250"/>
    </row>
    <row r="46" spans="1:23" s="295" customFormat="1" ht="44.25" customHeight="1" x14ac:dyDescent="0.2">
      <c r="A46" s="296"/>
      <c r="B46" s="297"/>
      <c r="C46" s="298"/>
      <c r="D46" s="299"/>
      <c r="E46" s="250"/>
      <c r="F46" s="250"/>
    </row>
    <row r="47" spans="1:23" s="295" customFormat="1" ht="16.5" customHeight="1" x14ac:dyDescent="0.2">
      <c r="A47" s="296"/>
      <c r="B47" s="297"/>
      <c r="C47" s="298"/>
      <c r="D47" s="299"/>
      <c r="E47" s="250"/>
      <c r="F47" s="250"/>
    </row>
    <row r="48" spans="1:23" s="295" customFormat="1" ht="18" customHeight="1" x14ac:dyDescent="0.2">
      <c r="A48" s="296"/>
      <c r="B48" s="297"/>
      <c r="C48" s="298"/>
      <c r="D48" s="299"/>
      <c r="E48" s="250"/>
      <c r="F48" s="250"/>
      <c r="G48" s="296"/>
      <c r="H48" s="296"/>
      <c r="I48" s="297"/>
      <c r="J48" s="299"/>
      <c r="K48" s="298"/>
      <c r="L48" s="250"/>
      <c r="M48" s="250"/>
    </row>
    <row r="49" spans="1:6" s="295" customFormat="1" ht="22.5" customHeight="1" x14ac:dyDescent="0.2">
      <c r="A49" s="296"/>
      <c r="B49" s="297"/>
      <c r="C49" s="298"/>
      <c r="D49" s="299"/>
      <c r="E49" s="250"/>
      <c r="F49" s="250"/>
    </row>
    <row r="50" spans="1:6" ht="51" customHeight="1" x14ac:dyDescent="0.2"/>
    <row r="51" spans="1:6" ht="30" customHeight="1" x14ac:dyDescent="0.2"/>
    <row r="52" spans="1:6" s="295" customFormat="1" ht="14.25" customHeight="1" x14ac:dyDescent="0.2">
      <c r="A52" s="296"/>
      <c r="B52" s="297"/>
      <c r="C52" s="298"/>
      <c r="D52" s="299"/>
      <c r="E52" s="250"/>
      <c r="F52" s="250"/>
    </row>
    <row r="53" spans="1:6" ht="19.5" customHeight="1" x14ac:dyDescent="0.2"/>
    <row r="54" spans="1:6" s="295" customFormat="1" ht="9.75" customHeight="1" x14ac:dyDescent="0.2">
      <c r="A54" s="296"/>
      <c r="B54" s="297"/>
      <c r="C54" s="298"/>
      <c r="D54" s="299"/>
      <c r="E54" s="250"/>
      <c r="F54" s="250"/>
    </row>
    <row r="55" spans="1:6" s="295" customFormat="1" ht="17.25" customHeight="1" x14ac:dyDescent="0.2">
      <c r="A55" s="296"/>
      <c r="B55" s="297"/>
      <c r="C55" s="298"/>
      <c r="D55" s="299"/>
      <c r="E55" s="250"/>
      <c r="F55" s="250"/>
    </row>
    <row r="57" spans="1:6" ht="25.5" customHeight="1" x14ac:dyDescent="0.2"/>
    <row r="60" spans="1:6" ht="12.75" customHeight="1" x14ac:dyDescent="0.2"/>
    <row r="63" spans="1:6" ht="14.25" customHeight="1" x14ac:dyDescent="0.2"/>
    <row r="64" spans="1:6" ht="14.25" customHeight="1" x14ac:dyDescent="0.2"/>
    <row r="65" ht="15.75" customHeight="1" x14ac:dyDescent="0.2"/>
    <row r="66" ht="39" customHeight="1" x14ac:dyDescent="0.2"/>
    <row r="67" ht="12.75" customHeight="1" x14ac:dyDescent="0.2"/>
    <row r="68" ht="41.25" customHeight="1" x14ac:dyDescent="0.2"/>
    <row r="72" ht="16.5" customHeight="1" x14ac:dyDescent="0.2"/>
    <row r="76" ht="39.75" customHeight="1" x14ac:dyDescent="0.2"/>
    <row r="78" ht="38.25" customHeight="1" x14ac:dyDescent="0.2"/>
    <row r="79" ht="16.5" customHeight="1" x14ac:dyDescent="0.2"/>
    <row r="81" spans="10:10" ht="29.25" customHeight="1" x14ac:dyDescent="0.2"/>
    <row r="83" spans="10:10" ht="29.25" customHeight="1" x14ac:dyDescent="0.2"/>
    <row r="85" spans="10:10" ht="27" customHeight="1" x14ac:dyDescent="0.2"/>
    <row r="87" spans="10:10" ht="52.5" customHeight="1" x14ac:dyDescent="0.2"/>
    <row r="89" spans="10:10" ht="27.75" customHeight="1" x14ac:dyDescent="0.2"/>
    <row r="93" spans="10:10" ht="25.5" customHeight="1" x14ac:dyDescent="0.2"/>
    <row r="95" spans="10:10" ht="27.75" customHeight="1" x14ac:dyDescent="0.2">
      <c r="J95" s="86"/>
    </row>
    <row r="96" spans="10:10" x14ac:dyDescent="0.2">
      <c r="J96" s="86"/>
    </row>
    <row r="97" spans="10:10" ht="16.5" customHeight="1" x14ac:dyDescent="0.2">
      <c r="J97" s="86"/>
    </row>
    <row r="98" spans="10:10" ht="64.5" customHeight="1" x14ac:dyDescent="0.2">
      <c r="J98" s="86"/>
    </row>
    <row r="99" spans="10:10" ht="11.25" customHeight="1" x14ac:dyDescent="0.2">
      <c r="J99" s="86"/>
    </row>
    <row r="100" spans="10:10" ht="11.25" customHeight="1" x14ac:dyDescent="0.2">
      <c r="J100" s="86"/>
    </row>
    <row r="101" spans="10:10" x14ac:dyDescent="0.2">
      <c r="J101" s="86"/>
    </row>
    <row r="102" spans="10:10" ht="12.75" customHeight="1" x14ac:dyDescent="0.2">
      <c r="J102" s="86"/>
    </row>
    <row r="103" spans="10:10" x14ac:dyDescent="0.2">
      <c r="J103" s="86"/>
    </row>
    <row r="104" spans="10:10" x14ac:dyDescent="0.2">
      <c r="J104" s="86"/>
    </row>
    <row r="105" spans="10:10" x14ac:dyDescent="0.2">
      <c r="J105" s="86"/>
    </row>
    <row r="106" spans="10:10" x14ac:dyDescent="0.2">
      <c r="J106" s="86"/>
    </row>
    <row r="107" spans="10:10" x14ac:dyDescent="0.2">
      <c r="J107" s="86"/>
    </row>
    <row r="108" spans="10:10" x14ac:dyDescent="0.2">
      <c r="J108" s="86"/>
    </row>
    <row r="109" spans="10:10" x14ac:dyDescent="0.2">
      <c r="J109" s="86"/>
    </row>
    <row r="110" spans="10:10" x14ac:dyDescent="0.2">
      <c r="J110" s="86"/>
    </row>
    <row r="111" spans="10:10" x14ac:dyDescent="0.2">
      <c r="J111" s="86"/>
    </row>
    <row r="112" spans="10:10" ht="39.75" customHeight="1" x14ac:dyDescent="0.2">
      <c r="J112" s="86"/>
    </row>
    <row r="113" spans="10:10" x14ac:dyDescent="0.2">
      <c r="J113" s="86"/>
    </row>
    <row r="114" spans="10:10" ht="38.25" customHeight="1" x14ac:dyDescent="0.2">
      <c r="J114" s="86"/>
    </row>
    <row r="115" spans="10:10" x14ac:dyDescent="0.2">
      <c r="J115" s="86"/>
    </row>
    <row r="116" spans="10:10" ht="70.5" customHeight="1" x14ac:dyDescent="0.2">
      <c r="J116" s="86"/>
    </row>
    <row r="117" spans="10:10" x14ac:dyDescent="0.2">
      <c r="J117" s="86"/>
    </row>
    <row r="118" spans="10:10" ht="42.75" customHeight="1" x14ac:dyDescent="0.2">
      <c r="J118" s="86"/>
    </row>
    <row r="119" spans="10:10" x14ac:dyDescent="0.2">
      <c r="J119" s="86"/>
    </row>
    <row r="120" spans="10:10" x14ac:dyDescent="0.2">
      <c r="J120" s="86"/>
    </row>
    <row r="121" spans="10:10" x14ac:dyDescent="0.2">
      <c r="J121" s="86"/>
    </row>
    <row r="122" spans="10:10" ht="27" customHeight="1" x14ac:dyDescent="0.2">
      <c r="J122" s="86"/>
    </row>
    <row r="123" spans="10:10" ht="15" customHeight="1" x14ac:dyDescent="0.2">
      <c r="J123" s="86"/>
    </row>
    <row r="124" spans="10:10" ht="24" customHeight="1" x14ac:dyDescent="0.2">
      <c r="J124" s="86"/>
    </row>
    <row r="125" spans="10:10" x14ac:dyDescent="0.2">
      <c r="J125" s="86"/>
    </row>
    <row r="126" spans="10:10" ht="13.5" customHeight="1" x14ac:dyDescent="0.2">
      <c r="J126" s="86"/>
    </row>
    <row r="127" spans="10:10" ht="27.75" customHeight="1" x14ac:dyDescent="0.2">
      <c r="J127" s="86"/>
    </row>
    <row r="128" spans="10:10" ht="24.75" customHeight="1" x14ac:dyDescent="0.2">
      <c r="J128" s="86"/>
    </row>
    <row r="129" spans="10:10" ht="14.25" customHeight="1" x14ac:dyDescent="0.2">
      <c r="J129" s="86"/>
    </row>
    <row r="130" spans="10:10" ht="54.75" customHeight="1" x14ac:dyDescent="0.2">
      <c r="J130" s="86"/>
    </row>
    <row r="131" spans="10:10" x14ac:dyDescent="0.2">
      <c r="J131" s="86"/>
    </row>
    <row r="132" spans="10:10" ht="15.75" customHeight="1" x14ac:dyDescent="0.2">
      <c r="J132" s="86"/>
    </row>
    <row r="133" spans="10:10" hidden="1" x14ac:dyDescent="0.2">
      <c r="J133" s="86"/>
    </row>
    <row r="134" spans="10:10" hidden="1" x14ac:dyDescent="0.2">
      <c r="J134" s="86"/>
    </row>
    <row r="135" spans="10:10" hidden="1" x14ac:dyDescent="0.2">
      <c r="J135" s="86"/>
    </row>
    <row r="136" spans="10:10" hidden="1" x14ac:dyDescent="0.2">
      <c r="J136" s="86"/>
    </row>
    <row r="137" spans="10:10" ht="39.75" customHeight="1" x14ac:dyDescent="0.2">
      <c r="J137" s="86"/>
    </row>
    <row r="138" spans="10:10" x14ac:dyDescent="0.2">
      <c r="J138" s="86"/>
    </row>
    <row r="139" spans="10:10" x14ac:dyDescent="0.2">
      <c r="J139" s="86"/>
    </row>
    <row r="140" spans="10:10" x14ac:dyDescent="0.2">
      <c r="J140" s="86"/>
    </row>
    <row r="141" spans="10:10" x14ac:dyDescent="0.2">
      <c r="J141" s="86"/>
    </row>
    <row r="142" spans="10:10" x14ac:dyDescent="0.2">
      <c r="J142" s="86"/>
    </row>
    <row r="143" spans="10:10" x14ac:dyDescent="0.2">
      <c r="J143" s="86"/>
    </row>
    <row r="144" spans="10:10" ht="41.25" customHeight="1" x14ac:dyDescent="0.2">
      <c r="J144" s="86"/>
    </row>
    <row r="145" spans="10:10" x14ac:dyDescent="0.2">
      <c r="J145" s="86"/>
    </row>
    <row r="146" spans="10:10" ht="65.25" customHeight="1" x14ac:dyDescent="0.2">
      <c r="J146" s="86"/>
    </row>
    <row r="147" spans="10:10" ht="12.75" customHeight="1" x14ac:dyDescent="0.2">
      <c r="J147" s="86"/>
    </row>
    <row r="148" spans="10:10" x14ac:dyDescent="0.2">
      <c r="J148" s="86"/>
    </row>
    <row r="149" spans="10:10" x14ac:dyDescent="0.2">
      <c r="J149" s="86"/>
    </row>
    <row r="150" spans="10:10" x14ac:dyDescent="0.2">
      <c r="J150" s="86"/>
    </row>
    <row r="151" spans="10:10" ht="26.25" customHeight="1" x14ac:dyDescent="0.2">
      <c r="J151" s="86"/>
    </row>
    <row r="152" spans="10:10" ht="15" customHeight="1" x14ac:dyDescent="0.2">
      <c r="J152" s="86"/>
    </row>
    <row r="153" spans="10:10" ht="25.5" customHeight="1" x14ac:dyDescent="0.2">
      <c r="J153" s="86"/>
    </row>
    <row r="154" spans="10:10" ht="12.75" customHeight="1" x14ac:dyDescent="0.2">
      <c r="J154" s="86"/>
    </row>
    <row r="155" spans="10:10" ht="15.75" customHeight="1" x14ac:dyDescent="0.2">
      <c r="J155" s="86"/>
    </row>
    <row r="156" spans="10:10" ht="27" customHeight="1" x14ac:dyDescent="0.2">
      <c r="J156" s="86"/>
    </row>
    <row r="157" spans="10:10" x14ac:dyDescent="0.2">
      <c r="J157" s="86"/>
    </row>
    <row r="158" spans="10:10" x14ac:dyDescent="0.2">
      <c r="J158" s="86"/>
    </row>
    <row r="159" spans="10:10" ht="14.25" customHeight="1" x14ac:dyDescent="0.2">
      <c r="J159" s="86"/>
    </row>
    <row r="160" spans="10:10" ht="15" hidden="1" customHeight="1" x14ac:dyDescent="0.2">
      <c r="J160" s="86"/>
    </row>
    <row r="161" spans="10:10" hidden="1" x14ac:dyDescent="0.2">
      <c r="J161" s="86"/>
    </row>
    <row r="162" spans="10:10" ht="15.75" hidden="1" customHeight="1" x14ac:dyDescent="0.2">
      <c r="J162" s="86"/>
    </row>
    <row r="163" spans="10:10" hidden="1" x14ac:dyDescent="0.2">
      <c r="J163" s="86"/>
    </row>
    <row r="164" spans="10:10" hidden="1" x14ac:dyDescent="0.2">
      <c r="J164" s="86"/>
    </row>
    <row r="165" spans="10:10" hidden="1" x14ac:dyDescent="0.2">
      <c r="J165" s="86"/>
    </row>
    <row r="166" spans="10:10" hidden="1" x14ac:dyDescent="0.2">
      <c r="J166" s="86"/>
    </row>
    <row r="167" spans="10:10" ht="15" customHeight="1" x14ac:dyDescent="0.2">
      <c r="J167" s="86"/>
    </row>
    <row r="168" spans="10:10" ht="11.25" customHeight="1" x14ac:dyDescent="0.2">
      <c r="J168" s="86"/>
    </row>
    <row r="169" spans="10:10" x14ac:dyDescent="0.2">
      <c r="J169" s="86"/>
    </row>
    <row r="170" spans="10:10" x14ac:dyDescent="0.2">
      <c r="J170" s="86"/>
    </row>
    <row r="171" spans="10:10" x14ac:dyDescent="0.2">
      <c r="J171" s="86"/>
    </row>
    <row r="172" spans="10:10" x14ac:dyDescent="0.2">
      <c r="J172" s="86"/>
    </row>
    <row r="173" spans="10:10" x14ac:dyDescent="0.2">
      <c r="J173" s="86"/>
    </row>
    <row r="174" spans="10:10" ht="66" customHeight="1" x14ac:dyDescent="0.2">
      <c r="J174" s="86"/>
    </row>
    <row r="175" spans="10:10" ht="11.25" customHeight="1" x14ac:dyDescent="0.2">
      <c r="J175" s="86"/>
    </row>
    <row r="176" spans="10:10" x14ac:dyDescent="0.2">
      <c r="J176" s="86"/>
    </row>
    <row r="177" spans="10:10" ht="12.75" customHeight="1" x14ac:dyDescent="0.2">
      <c r="J177" s="86"/>
    </row>
    <row r="178" spans="10:10" ht="12.75" customHeight="1" x14ac:dyDescent="0.2">
      <c r="J178" s="86"/>
    </row>
    <row r="179" spans="10:10" ht="38.25" customHeight="1" x14ac:dyDescent="0.2">
      <c r="J179" s="86"/>
    </row>
    <row r="180" spans="10:10" ht="12.75" customHeight="1" x14ac:dyDescent="0.2">
      <c r="J180" s="86"/>
    </row>
    <row r="181" spans="10:10" ht="11.25" customHeight="1" x14ac:dyDescent="0.2">
      <c r="J181" s="86"/>
    </row>
    <row r="182" spans="10:10" x14ac:dyDescent="0.2">
      <c r="J182" s="86"/>
    </row>
    <row r="183" spans="10:10" ht="14.25" customHeight="1" x14ac:dyDescent="0.2">
      <c r="J183" s="86"/>
    </row>
    <row r="184" spans="10:10" ht="54.75" customHeight="1" x14ac:dyDescent="0.2">
      <c r="J184" s="86"/>
    </row>
    <row r="185" spans="10:10" ht="11.25" customHeight="1" x14ac:dyDescent="0.2">
      <c r="J185" s="86"/>
    </row>
    <row r="186" spans="10:10" ht="40.5" customHeight="1" x14ac:dyDescent="0.2">
      <c r="J186" s="86"/>
    </row>
    <row r="187" spans="10:10" ht="13.5" customHeight="1" x14ac:dyDescent="0.2">
      <c r="J187" s="86"/>
    </row>
    <row r="188" spans="10:10" ht="40.5" customHeight="1" x14ac:dyDescent="0.2">
      <c r="J188" s="86"/>
    </row>
    <row r="189" spans="10:10" ht="9.75" customHeight="1" x14ac:dyDescent="0.2">
      <c r="J189" s="86"/>
    </row>
    <row r="190" spans="10:10" ht="54" customHeight="1" x14ac:dyDescent="0.2">
      <c r="J190" s="86"/>
    </row>
    <row r="191" spans="10:10" x14ac:dyDescent="0.2">
      <c r="J191" s="86"/>
    </row>
    <row r="192" spans="10:10" x14ac:dyDescent="0.2">
      <c r="J192" s="86"/>
    </row>
    <row r="193" spans="10:10" ht="15" customHeight="1" x14ac:dyDescent="0.2">
      <c r="J193" s="86"/>
    </row>
    <row r="194" spans="10:10" x14ac:dyDescent="0.2">
      <c r="J194" s="86"/>
    </row>
    <row r="195" spans="10:10" x14ac:dyDescent="0.2">
      <c r="J195" s="86"/>
    </row>
    <row r="196" spans="10:10" x14ac:dyDescent="0.2">
      <c r="J196" s="86"/>
    </row>
    <row r="197" spans="10:10" x14ac:dyDescent="0.2">
      <c r="J197" s="86"/>
    </row>
    <row r="198" spans="10:10" x14ac:dyDescent="0.2">
      <c r="J198" s="86"/>
    </row>
    <row r="199" spans="10:10" ht="15" customHeight="1" x14ac:dyDescent="0.2">
      <c r="J199" s="86"/>
    </row>
    <row r="200" spans="10:10" x14ac:dyDescent="0.2">
      <c r="J200" s="86"/>
    </row>
    <row r="201" spans="10:10" x14ac:dyDescent="0.2">
      <c r="J201" s="86"/>
    </row>
    <row r="202" spans="10:10" ht="17.25" customHeight="1" x14ac:dyDescent="0.2">
      <c r="J202" s="86"/>
    </row>
    <row r="203" spans="10:10" x14ac:dyDescent="0.2">
      <c r="J203" s="86"/>
    </row>
    <row r="204" spans="10:10" ht="15.75" customHeight="1" x14ac:dyDescent="0.2">
      <c r="J204" s="86"/>
    </row>
    <row r="205" spans="10:10" x14ac:dyDescent="0.2">
      <c r="J205" s="86"/>
    </row>
    <row r="206" spans="10:10" ht="15.75" customHeight="1" x14ac:dyDescent="0.2">
      <c r="J206" s="86"/>
    </row>
    <row r="207" spans="10:10" x14ac:dyDescent="0.2">
      <c r="J207" s="86"/>
    </row>
    <row r="208" spans="10:10" x14ac:dyDescent="0.2">
      <c r="J208" s="86"/>
    </row>
    <row r="209" spans="10:10" x14ac:dyDescent="0.2">
      <c r="J209" s="86"/>
    </row>
    <row r="210" spans="10:10" x14ac:dyDescent="0.2">
      <c r="J210" s="86"/>
    </row>
    <row r="211" spans="10:10" x14ac:dyDescent="0.2">
      <c r="J211" s="86"/>
    </row>
    <row r="212" spans="10:10" x14ac:dyDescent="0.2">
      <c r="J212" s="86"/>
    </row>
    <row r="213" spans="10:10" x14ac:dyDescent="0.2">
      <c r="J213" s="86"/>
    </row>
    <row r="214" spans="10:10" x14ac:dyDescent="0.2">
      <c r="J214" s="86"/>
    </row>
    <row r="215" spans="10:10" x14ac:dyDescent="0.2">
      <c r="J215" s="86"/>
    </row>
    <row r="216" spans="10:10" x14ac:dyDescent="0.2">
      <c r="J216" s="86"/>
    </row>
    <row r="217" spans="10:10" x14ac:dyDescent="0.2">
      <c r="J217" s="86"/>
    </row>
    <row r="218" spans="10:10" x14ac:dyDescent="0.2">
      <c r="J218" s="86"/>
    </row>
    <row r="219" spans="10:10" x14ac:dyDescent="0.2">
      <c r="J219" s="86"/>
    </row>
  </sheetData>
  <sheetProtection password="E95E" sheet="1" objects="1" scenarios="1"/>
  <protectedRanges>
    <protectedRange sqref="V42:V44" name="Obseg1_1"/>
  </protectedRanges>
  <mergeCells count="5">
    <mergeCell ref="A1:F1"/>
    <mergeCell ref="B4:F4"/>
    <mergeCell ref="B12:F12"/>
    <mergeCell ref="B17:F17"/>
    <mergeCell ref="B23:F23"/>
  </mergeCells>
  <dataValidations count="1">
    <dataValidation type="custom" allowBlank="1" showInputMessage="1" showErrorMessage="1" errorTitle="Preverite vnos" error="Cena/EM je po Navodilih 4.4 potrebno vnesti zaokroženo na dve decimalni mesti natančno." sqref="E19:E20">
      <formula1>E19=ROUND(E19,2)</formula1>
    </dataValidation>
  </dataValidations>
  <pageMargins left="0.7" right="0.7" top="0.75" bottom="0.75" header="0.3" footer="0.3"/>
  <pageSetup paperSize="8" orientation="portrait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I16" sqref="I16"/>
    </sheetView>
  </sheetViews>
  <sheetFormatPr defaultRowHeight="15" x14ac:dyDescent="0.25"/>
  <cols>
    <col min="1" max="1" width="5.140625" style="167" bestFit="1" customWidth="1"/>
    <col min="2" max="2" width="45.28515625" style="167" customWidth="1"/>
    <col min="3" max="3" width="7" style="167" customWidth="1"/>
    <col min="4" max="4" width="7.5703125" style="167" customWidth="1"/>
    <col min="5" max="5" width="9.42578125" style="167" customWidth="1"/>
    <col min="6" max="6" width="12.7109375" style="167" customWidth="1"/>
    <col min="7" max="16384" width="9.140625" style="167"/>
  </cols>
  <sheetData>
    <row r="1" spans="1:16" ht="21.75" customHeight="1" thickBot="1" x14ac:dyDescent="0.3">
      <c r="A1" s="154"/>
      <c r="B1" s="143" t="s">
        <v>130</v>
      </c>
      <c r="C1" s="144" t="s">
        <v>20</v>
      </c>
      <c r="D1" s="145"/>
      <c r="E1" s="145"/>
      <c r="F1" s="146"/>
      <c r="G1" s="168"/>
    </row>
    <row r="2" spans="1:16" ht="30.75" customHeight="1" thickBot="1" x14ac:dyDescent="0.3">
      <c r="A2" s="155">
        <v>1</v>
      </c>
      <c r="B2" s="392" t="s">
        <v>99</v>
      </c>
      <c r="C2" s="393"/>
      <c r="D2" s="393"/>
      <c r="E2" s="393"/>
      <c r="F2" s="394"/>
    </row>
    <row r="3" spans="1:16" x14ac:dyDescent="0.25">
      <c r="A3" s="115"/>
      <c r="B3" s="389" t="s">
        <v>99</v>
      </c>
      <c r="C3" s="390"/>
      <c r="D3" s="390"/>
      <c r="E3" s="390"/>
      <c r="F3" s="391"/>
    </row>
    <row r="4" spans="1:16" ht="63.75" x14ac:dyDescent="0.25">
      <c r="A4" s="116" t="s">
        <v>69</v>
      </c>
      <c r="B4" s="106" t="s">
        <v>139</v>
      </c>
      <c r="C4" s="104" t="s">
        <v>88</v>
      </c>
      <c r="D4" s="103">
        <v>8</v>
      </c>
      <c r="E4" s="324"/>
      <c r="F4" s="3">
        <f>ROUND(E4*D4,2)</f>
        <v>0</v>
      </c>
    </row>
    <row r="5" spans="1:16" ht="63.75" x14ac:dyDescent="0.25">
      <c r="A5" s="101" t="s">
        <v>70</v>
      </c>
      <c r="B5" s="106" t="s">
        <v>140</v>
      </c>
      <c r="C5" s="104" t="s">
        <v>100</v>
      </c>
      <c r="D5" s="103">
        <v>32</v>
      </c>
      <c r="E5" s="324"/>
      <c r="F5" s="3">
        <f>ROUND(E5*D5,2)</f>
        <v>0</v>
      </c>
    </row>
    <row r="6" spans="1:16" ht="38.25" x14ac:dyDescent="0.25">
      <c r="A6" s="101" t="s">
        <v>71</v>
      </c>
      <c r="B6" s="105" t="s">
        <v>117</v>
      </c>
      <c r="C6" s="102" t="s">
        <v>100</v>
      </c>
      <c r="D6" s="103">
        <v>32</v>
      </c>
      <c r="E6" s="324"/>
      <c r="F6" s="3">
        <f>ROUND(E6*D6,2)</f>
        <v>0</v>
      </c>
    </row>
    <row r="7" spans="1:16" ht="25.5" x14ac:dyDescent="0.25">
      <c r="A7" s="116" t="s">
        <v>72</v>
      </c>
      <c r="B7" s="106" t="s">
        <v>155</v>
      </c>
      <c r="C7" s="102" t="s">
        <v>88</v>
      </c>
      <c r="D7" s="103">
        <v>1</v>
      </c>
      <c r="E7" s="324"/>
      <c r="F7" s="3">
        <f>ROUND(E7*D7,2)</f>
        <v>0</v>
      </c>
    </row>
    <row r="8" spans="1:16" ht="26.25" x14ac:dyDescent="0.25">
      <c r="A8" s="101" t="s">
        <v>160</v>
      </c>
      <c r="B8" s="134" t="s">
        <v>112</v>
      </c>
      <c r="C8" s="141" t="s">
        <v>88</v>
      </c>
      <c r="D8" s="142">
        <v>1</v>
      </c>
      <c r="E8" s="324"/>
      <c r="F8" s="3">
        <f t="shared" ref="F8" si="0">ROUND(E8*D8,2)</f>
        <v>0</v>
      </c>
    </row>
    <row r="9" spans="1:16" ht="15.75" thickBot="1" x14ac:dyDescent="0.3">
      <c r="A9" s="107"/>
      <c r="B9" s="108" t="s">
        <v>101</v>
      </c>
      <c r="C9" s="109"/>
      <c r="D9" s="117"/>
      <c r="E9" s="118"/>
      <c r="F9" s="110">
        <f>SUM(F4:F8)</f>
        <v>0</v>
      </c>
    </row>
    <row r="10" spans="1:16" s="100" customFormat="1" ht="12.75" hidden="1" customHeight="1" x14ac:dyDescent="0.2">
      <c r="A10" s="71"/>
      <c r="B10" s="51" t="s">
        <v>52</v>
      </c>
      <c r="C10" s="53"/>
      <c r="D10" s="53"/>
      <c r="F10" s="54" t="e">
        <f>ROUND(SUM(#REF!),2)</f>
        <v>#REF!</v>
      </c>
    </row>
    <row r="11" spans="1:16" s="100" customFormat="1" ht="12.75" customHeight="1" x14ac:dyDescent="0.2">
      <c r="A11" s="71"/>
      <c r="B11" s="45" t="s">
        <v>52</v>
      </c>
      <c r="C11" s="50"/>
      <c r="D11" s="50"/>
      <c r="F11" s="46">
        <f>F9</f>
        <v>0</v>
      </c>
    </row>
    <row r="12" spans="1:16" s="100" customFormat="1" ht="15.75" customHeight="1" x14ac:dyDescent="0.2">
      <c r="A12" s="71"/>
      <c r="B12" s="45" t="s">
        <v>54</v>
      </c>
      <c r="C12" s="50"/>
      <c r="D12" s="50"/>
      <c r="F12" s="46">
        <f>ROUND(F11*0.22,2)</f>
        <v>0</v>
      </c>
    </row>
    <row r="13" spans="1:16" s="100" customFormat="1" ht="15.75" customHeight="1" thickBot="1" x14ac:dyDescent="0.25">
      <c r="A13" s="73"/>
      <c r="B13" s="55" t="s">
        <v>55</v>
      </c>
      <c r="C13" s="57"/>
      <c r="D13" s="57"/>
      <c r="E13" s="111"/>
      <c r="F13" s="58">
        <f>SUM(F11:F12)</f>
        <v>0</v>
      </c>
      <c r="K13" s="112"/>
      <c r="L13" s="113"/>
      <c r="M13" s="112"/>
      <c r="N13" s="114"/>
      <c r="O13" s="114"/>
      <c r="P13" s="114"/>
    </row>
    <row r="14" spans="1:16" ht="15.75" thickTop="1" x14ac:dyDescent="0.25"/>
    <row r="15" spans="1:16" x14ac:dyDescent="0.25">
      <c r="B15" s="169" t="s">
        <v>116</v>
      </c>
    </row>
    <row r="16" spans="1:16" x14ac:dyDescent="0.25">
      <c r="B16" s="169" t="s">
        <v>124</v>
      </c>
    </row>
  </sheetData>
  <sheetProtection password="E95E" sheet="1" objects="1" scenarios="1"/>
  <mergeCells count="2">
    <mergeCell ref="B3:F3"/>
    <mergeCell ref="B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E16" sqref="E16"/>
    </sheetView>
  </sheetViews>
  <sheetFormatPr defaultRowHeight="15" x14ac:dyDescent="0.25"/>
  <cols>
    <col min="2" max="5" width="12.28515625" customWidth="1"/>
  </cols>
  <sheetData>
    <row r="1" spans="1:7" ht="15.75" thickBot="1" x14ac:dyDescent="0.3">
      <c r="A1" t="s">
        <v>30</v>
      </c>
    </row>
    <row r="2" spans="1:7" ht="15.75" thickBot="1" x14ac:dyDescent="0.3">
      <c r="A2" s="9"/>
      <c r="B2" s="395" t="s">
        <v>20</v>
      </c>
      <c r="C2" s="396"/>
      <c r="D2" s="397"/>
      <c r="E2" s="397"/>
      <c r="F2" s="397"/>
    </row>
    <row r="3" spans="1:7" ht="45.75" thickBot="1" x14ac:dyDescent="0.3">
      <c r="A3" s="60"/>
      <c r="B3" s="12" t="s">
        <v>0</v>
      </c>
      <c r="C3" s="12" t="s">
        <v>31</v>
      </c>
      <c r="D3" s="12" t="s">
        <v>1</v>
      </c>
      <c r="E3" s="12" t="s">
        <v>31</v>
      </c>
      <c r="F3" s="12" t="s">
        <v>26</v>
      </c>
    </row>
    <row r="4" spans="1:7" ht="30" x14ac:dyDescent="0.25">
      <c r="A4" s="13">
        <v>1</v>
      </c>
      <c r="B4" s="61">
        <v>2391</v>
      </c>
      <c r="C4" s="69" t="s">
        <v>56</v>
      </c>
      <c r="D4" s="61">
        <v>2428</v>
      </c>
      <c r="E4" s="64" t="s">
        <v>57</v>
      </c>
      <c r="F4" s="63">
        <f>D4-B4</f>
        <v>37</v>
      </c>
    </row>
    <row r="5" spans="1:7" ht="30" x14ac:dyDescent="0.25">
      <c r="A5" s="14">
        <v>2</v>
      </c>
      <c r="B5" s="62">
        <v>2560</v>
      </c>
      <c r="C5" s="15" t="s">
        <v>59</v>
      </c>
      <c r="D5" s="62">
        <v>2575</v>
      </c>
      <c r="E5" s="166" t="s">
        <v>60</v>
      </c>
      <c r="F5" s="62">
        <f t="shared" ref="F5:F9" si="0">D5-B5</f>
        <v>15</v>
      </c>
    </row>
    <row r="6" spans="1:7" ht="30" x14ac:dyDescent="0.25">
      <c r="A6" s="14" t="s">
        <v>58</v>
      </c>
      <c r="B6" s="62">
        <v>2575</v>
      </c>
      <c r="C6" s="15" t="s">
        <v>60</v>
      </c>
      <c r="D6" s="62">
        <v>2653</v>
      </c>
      <c r="E6" s="15" t="s">
        <v>61</v>
      </c>
      <c r="F6" s="62">
        <f>D6-B6</f>
        <v>78</v>
      </c>
    </row>
    <row r="7" spans="1:7" ht="30" x14ac:dyDescent="0.25">
      <c r="A7" s="14">
        <v>3</v>
      </c>
      <c r="B7" s="62">
        <v>4008</v>
      </c>
      <c r="C7" s="15" t="s">
        <v>63</v>
      </c>
      <c r="D7" s="62">
        <v>4143</v>
      </c>
      <c r="E7" s="69" t="s">
        <v>65</v>
      </c>
      <c r="F7" s="62">
        <f>D7-B7</f>
        <v>135</v>
      </c>
    </row>
    <row r="8" spans="1:7" ht="30" x14ac:dyDescent="0.25">
      <c r="A8" s="14" t="s">
        <v>62</v>
      </c>
      <c r="B8" s="62">
        <v>4014</v>
      </c>
      <c r="C8" s="15" t="s">
        <v>64</v>
      </c>
      <c r="D8" s="62">
        <v>4154</v>
      </c>
      <c r="E8" s="15" t="s">
        <v>66</v>
      </c>
      <c r="F8" s="62">
        <f>D8-B8</f>
        <v>140</v>
      </c>
    </row>
    <row r="9" spans="1:7" ht="23.25" x14ac:dyDescent="0.25">
      <c r="A9" s="14">
        <v>4</v>
      </c>
      <c r="B9" s="62">
        <v>6815</v>
      </c>
      <c r="C9" s="62"/>
      <c r="D9" s="62">
        <v>6928</v>
      </c>
      <c r="E9" s="62"/>
      <c r="F9" s="62">
        <f t="shared" si="0"/>
        <v>113</v>
      </c>
      <c r="G9" t="s">
        <v>109</v>
      </c>
    </row>
  </sheetData>
  <sheetProtection password="E95E" sheet="1" objects="1" scenarios="1"/>
  <mergeCells count="1">
    <mergeCell ref="B2:F2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5</vt:i4>
      </vt:variant>
    </vt:vector>
  </HeadingPairs>
  <TitlesOfParts>
    <vt:vector size="12" baseType="lpstr">
      <vt:lpstr>REKAPITULACIJA</vt:lpstr>
      <vt:lpstr>POPIS DEL s količinami</vt:lpstr>
      <vt:lpstr>Predračun G1-1-0243 </vt:lpstr>
      <vt:lpstr>Predračun PLO 1, 2 in 3</vt:lpstr>
      <vt:lpstr>Predračun Brezno faza G1-1-0243</vt:lpstr>
      <vt:lpstr>Tuje storitve</vt:lpstr>
      <vt:lpstr>KOORDINATE</vt:lpstr>
      <vt:lpstr>'POPIS DEL s količinami'!Področje_tiskanja</vt:lpstr>
      <vt:lpstr>'Predračun Brezno faza G1-1-0243'!Področje_tiskanja</vt:lpstr>
      <vt:lpstr>'Predračun G1-1-0243 '!Področje_tiskanja</vt:lpstr>
      <vt:lpstr>REKAPITULACIJA!Področje_tiskanja</vt:lpstr>
      <vt:lpstr>'Tuje storitve'!Področje_tiskanja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 Pavlic</dc:creator>
  <cp:lastModifiedBy>Ana Vehovec</cp:lastModifiedBy>
  <cp:lastPrinted>2021-12-23T08:53:49Z</cp:lastPrinted>
  <dcterms:created xsi:type="dcterms:W3CDTF">2018-11-07T11:10:30Z</dcterms:created>
  <dcterms:modified xsi:type="dcterms:W3CDTF">2022-03-07T13:41:06Z</dcterms:modified>
</cp:coreProperties>
</file>